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F:\Doku\EK_GF\Excel\Landeskommission\"/>
    </mc:Choice>
  </mc:AlternateContent>
  <bookViews>
    <workbookView xWindow="0" yWindow="0" windowWidth="28800" windowHeight="13500" tabRatio="1000" activeTab="6"/>
  </bookViews>
  <sheets>
    <sheet name="Hinweise" sheetId="42" r:id="rId1"/>
    <sheet name="Angebot Deckblatt" sheetId="33" r:id="rId2"/>
    <sheet name="Vollmacht" sheetId="41" r:id="rId3"/>
    <sheet name="Personalplan" sheetId="32" r:id="rId4"/>
    <sheet name="Inst-AfA-Tilgungsrest" sheetId="31" r:id="rId5"/>
    <sheet name="Kalkulation" sheetId="35" r:id="rId6"/>
    <sheet name="Angebot Entgeltvereinbarung" sheetId="12" r:id="rId7"/>
    <sheet name="Daten" sheetId="34" state="hidden" r:id="rId8"/>
    <sheet name="Modul1" sheetId="26" state="veryHidden" r:id="rId9"/>
    <sheet name="Tabelle1" sheetId="43" state="hidden" r:id="rId10"/>
  </sheets>
  <externalReferences>
    <externalReference r:id="rId11"/>
  </externalReferences>
  <definedNames>
    <definedName name="_xlnm._FilterDatabase" localSheetId="2" hidden="1">Vollmacht!$A$1:$C$1</definedName>
    <definedName name="_xlnm.Print_Area" localSheetId="1">'Angebot Deckblatt'!$A$1:$I$47</definedName>
    <definedName name="_xlnm.Print_Area" localSheetId="0">Hinweise!$A$1:$I$22</definedName>
    <definedName name="_xlnm.Print_Area" localSheetId="4">'Inst-AfA-Tilgungsrest'!$A$1:$M$57</definedName>
    <definedName name="_xlnm.Print_Area" localSheetId="3">Personalplan!$A$1:$P$96</definedName>
    <definedName name="_xlnm.Print_Area" localSheetId="2">Vollmacht!$A$1:$C$29</definedName>
    <definedName name="_xlnm.Print_Titles" localSheetId="4">'Inst-AfA-Tilgungsrest'!$1:$2</definedName>
    <definedName name="_xlnm.Print_Titles" localSheetId="3">Personalplan!$1:$12</definedName>
    <definedName name="Z_41CCDD20_808F_11D3_AEFC_F722FE771F13_.wvu.PrintArea" localSheetId="1" hidden="1">'Angebot Deckblatt'!$A$1:$I$39</definedName>
    <definedName name="Z_41CCDD20_808F_11D3_AEFC_F722FE771F13_.wvu.PrintArea" localSheetId="6" hidden="1">'Angebot Entgeltvereinbarung'!$A$6:$F$14</definedName>
    <definedName name="Z_41CCDD20_808F_11D3_AEFC_F722FE771F13_.wvu.PrintArea" localSheetId="4" hidden="1">'Inst-AfA-Tilgungsrest'!$A$1:$M$57</definedName>
    <definedName name="Z_41CCDD20_808F_11D3_AEFC_F722FE771F13_.wvu.PrintArea" localSheetId="3" hidden="1">Personalplan!$A$1:$P$94</definedName>
    <definedName name="Z_41CCDD20_808F_11D3_AEFC_F722FE771F13_.wvu.PrintArea" localSheetId="2" hidden="1">Vollmacht!$B$1:$C$28</definedName>
  </definedNames>
  <calcPr calcId="162913" fullPrecision="0"/>
  <customWorkbookViews>
    <customWorkbookView name="No Name - Persönliche Ansicht" guid="{41CCDD20-808F-11D3-AEFC-F722FE771F13}" mergeInterval="0" personalView="1" xWindow="5" yWindow="24" windowWidth="796" windowHeight="543" activeSheetId="16"/>
  </customWorkbookViews>
</workbook>
</file>

<file path=xl/calcChain.xml><?xml version="1.0" encoding="utf-8"?>
<calcChain xmlns="http://schemas.openxmlformats.org/spreadsheetml/2006/main">
  <c r="A93" i="32" l="1"/>
  <c r="A92" i="32"/>
  <c r="A91" i="32"/>
  <c r="A90" i="32"/>
  <c r="A89" i="32"/>
  <c r="A88" i="32"/>
  <c r="A87" i="32"/>
  <c r="A86" i="32"/>
  <c r="A85" i="32"/>
  <c r="A82" i="32"/>
  <c r="A81" i="32"/>
  <c r="A80" i="32"/>
  <c r="A79" i="32"/>
  <c r="A78" i="32"/>
  <c r="A77" i="32"/>
  <c r="A76" i="32"/>
  <c r="A75" i="32"/>
  <c r="A72" i="32"/>
  <c r="A71" i="32"/>
  <c r="A70" i="32"/>
  <c r="A69" i="32"/>
  <c r="A68" i="32"/>
  <c r="A67" i="32"/>
  <c r="A66" i="32"/>
  <c r="A65" i="32"/>
  <c r="A64" i="32"/>
  <c r="A63" i="32"/>
  <c r="A62" i="32"/>
  <c r="A61" i="32"/>
  <c r="A60" i="32"/>
  <c r="A59" i="32"/>
  <c r="A58" i="32"/>
  <c r="A57" i="32"/>
  <c r="A56" i="32"/>
  <c r="A55" i="32"/>
  <c r="A54" i="32"/>
  <c r="A53" i="32"/>
  <c r="A52" i="32"/>
  <c r="A51" i="32"/>
  <c r="A50" i="32"/>
  <c r="A49" i="32"/>
  <c r="A48" i="32"/>
  <c r="A47" i="32"/>
  <c r="A46" i="32"/>
  <c r="A45" i="32"/>
  <c r="A44" i="32"/>
  <c r="A43" i="32"/>
  <c r="A40" i="32"/>
  <c r="A39" i="32"/>
  <c r="A38" i="32"/>
  <c r="A37" i="32"/>
  <c r="A36" i="32"/>
  <c r="A35" i="32"/>
  <c r="A34" i="32"/>
  <c r="A33" i="32"/>
  <c r="A32" i="32" l="1"/>
  <c r="A31" i="32"/>
  <c r="A30" i="32" l="1"/>
  <c r="A27" i="32"/>
  <c r="A26" i="32"/>
  <c r="A25" i="32"/>
  <c r="A24" i="32"/>
  <c r="A23" i="32"/>
  <c r="A22" i="32"/>
  <c r="A21" i="32"/>
  <c r="A18" i="32"/>
  <c r="A17" i="32"/>
  <c r="A16" i="32"/>
  <c r="A15" i="32"/>
  <c r="A14" i="32" l="1"/>
  <c r="D3" i="35" l="1"/>
  <c r="D2" i="35"/>
  <c r="G31" i="35"/>
  <c r="H7" i="35"/>
  <c r="E7" i="35"/>
  <c r="F6" i="35"/>
  <c r="D6" i="35"/>
  <c r="D5" i="35"/>
  <c r="J2" i="35"/>
  <c r="F12" i="12"/>
  <c r="F14" i="12" s="1"/>
  <c r="F8" i="35" l="1"/>
  <c r="B11" i="34"/>
  <c r="B12" i="34"/>
  <c r="B13" i="34"/>
  <c r="B14" i="34"/>
  <c r="B15" i="34"/>
  <c r="B16" i="34"/>
  <c r="B17" i="34"/>
  <c r="B18" i="34"/>
  <c r="B19" i="34"/>
  <c r="B20" i="34"/>
  <c r="B21" i="34"/>
  <c r="B22" i="34"/>
  <c r="B23" i="34"/>
  <c r="B24" i="34"/>
  <c r="B25" i="34"/>
  <c r="B26" i="34"/>
  <c r="B27" i="34"/>
  <c r="B28" i="34"/>
  <c r="B29" i="34"/>
  <c r="B30" i="34"/>
  <c r="B31" i="34"/>
  <c r="B32" i="34"/>
  <c r="B33" i="34"/>
  <c r="B34" i="34"/>
  <c r="E6" i="32"/>
  <c r="B21" i="33"/>
  <c r="F12" i="31"/>
  <c r="L35" i="31" s="1"/>
  <c r="M56" i="31" s="1"/>
  <c r="M57" i="31" s="1"/>
  <c r="I41" i="35" s="1"/>
  <c r="L37" i="31"/>
  <c r="L32" i="31"/>
  <c r="I40" i="35"/>
  <c r="E20" i="31"/>
  <c r="A5" i="41"/>
  <c r="C19" i="32"/>
  <c r="C41" i="32"/>
  <c r="C73" i="32"/>
  <c r="C28" i="32"/>
  <c r="C83" i="32"/>
  <c r="C94" i="32"/>
  <c r="D10" i="32"/>
  <c r="F28" i="32"/>
  <c r="F19" i="32"/>
  <c r="D28" i="32"/>
  <c r="D19" i="32"/>
  <c r="N14" i="32"/>
  <c r="P14" i="32" s="1"/>
  <c r="N15" i="32"/>
  <c r="P15" i="32"/>
  <c r="N16" i="32"/>
  <c r="P16" i="32" s="1"/>
  <c r="N17" i="32"/>
  <c r="P17" i="32"/>
  <c r="N18" i="32"/>
  <c r="O18" i="32" s="1"/>
  <c r="N21" i="32"/>
  <c r="P21" i="32"/>
  <c r="N22" i="32"/>
  <c r="P22" i="32" s="1"/>
  <c r="N23" i="32"/>
  <c r="O23" i="32" s="1"/>
  <c r="P23" i="32"/>
  <c r="N24" i="32"/>
  <c r="P24" i="32" s="1"/>
  <c r="N25" i="32"/>
  <c r="P25" i="32" s="1"/>
  <c r="N26" i="32"/>
  <c r="P26" i="32" s="1"/>
  <c r="N27" i="32"/>
  <c r="P27" i="32"/>
  <c r="N30" i="32"/>
  <c r="P30" i="32" s="1"/>
  <c r="N31" i="32"/>
  <c r="P31" i="32"/>
  <c r="N32" i="32"/>
  <c r="P32" i="32" s="1"/>
  <c r="N33" i="32"/>
  <c r="O33" i="32" s="1"/>
  <c r="P33" i="32"/>
  <c r="N34" i="32"/>
  <c r="P34" i="32" s="1"/>
  <c r="N35" i="32"/>
  <c r="O35" i="32" s="1"/>
  <c r="P35" i="32"/>
  <c r="N36" i="32"/>
  <c r="P36" i="32" s="1"/>
  <c r="N37" i="32"/>
  <c r="P37" i="32"/>
  <c r="N38" i="32"/>
  <c r="P38" i="32" s="1"/>
  <c r="N39" i="32"/>
  <c r="O39" i="32" s="1"/>
  <c r="P39" i="32"/>
  <c r="N40" i="32"/>
  <c r="P40" i="32" s="1"/>
  <c r="N43" i="32"/>
  <c r="P43" i="32"/>
  <c r="N44" i="32"/>
  <c r="P44" i="32" s="1"/>
  <c r="N45" i="32"/>
  <c r="P45" i="32" s="1"/>
  <c r="N46" i="32"/>
  <c r="O46" i="32" s="1"/>
  <c r="P46" i="32"/>
  <c r="N47" i="32"/>
  <c r="P47" i="32" s="1"/>
  <c r="N48" i="32"/>
  <c r="P48" i="32"/>
  <c r="N49" i="32"/>
  <c r="P49" i="32" s="1"/>
  <c r="N50" i="32"/>
  <c r="P50" i="32"/>
  <c r="N51" i="32"/>
  <c r="P51" i="32" s="1"/>
  <c r="N52" i="32"/>
  <c r="P52" i="32" s="1"/>
  <c r="N53" i="32"/>
  <c r="O53" i="32" s="1"/>
  <c r="N54" i="32"/>
  <c r="O54" i="32" s="1"/>
  <c r="P54" i="32"/>
  <c r="N55" i="32"/>
  <c r="P55" i="32" s="1"/>
  <c r="N56" i="32"/>
  <c r="O56" i="32" s="1"/>
  <c r="P56" i="32"/>
  <c r="N57" i="32"/>
  <c r="O57" i="32" s="1"/>
  <c r="N58" i="32"/>
  <c r="P58" i="32"/>
  <c r="N59" i="32"/>
  <c r="P59" i="32" s="1"/>
  <c r="N60" i="32"/>
  <c r="P60" i="32" s="1"/>
  <c r="N61" i="32"/>
  <c r="P61" i="32" s="1"/>
  <c r="N62" i="32"/>
  <c r="P62" i="32"/>
  <c r="N63" i="32"/>
  <c r="P63" i="32" s="1"/>
  <c r="N64" i="32"/>
  <c r="O64" i="32" s="1"/>
  <c r="P64" i="32"/>
  <c r="N65" i="32"/>
  <c r="P65" i="32" s="1"/>
  <c r="N66" i="32"/>
  <c r="O66" i="32" s="1"/>
  <c r="P66" i="32"/>
  <c r="N67" i="32"/>
  <c r="P67" i="32" s="1"/>
  <c r="N68" i="32"/>
  <c r="P68" i="32" s="1"/>
  <c r="N69" i="32"/>
  <c r="O69" i="32" s="1"/>
  <c r="N70" i="32"/>
  <c r="O70" i="32" s="1"/>
  <c r="P70" i="32"/>
  <c r="N71" i="32"/>
  <c r="P71" i="32" s="1"/>
  <c r="N72" i="32"/>
  <c r="P72" i="32"/>
  <c r="N75" i="32"/>
  <c r="N83" i="32" s="1"/>
  <c r="N76" i="32"/>
  <c r="P76" i="32"/>
  <c r="N77" i="32"/>
  <c r="O77" i="32" s="1"/>
  <c r="P77" i="32"/>
  <c r="N78" i="32"/>
  <c r="P78" i="32"/>
  <c r="N79" i="32"/>
  <c r="O79" i="32" s="1"/>
  <c r="P79" i="32"/>
  <c r="N80" i="32"/>
  <c r="O80" i="32" s="1"/>
  <c r="P80" i="32"/>
  <c r="N81" i="32"/>
  <c r="P81" i="32"/>
  <c r="N82" i="32"/>
  <c r="O82" i="32" s="1"/>
  <c r="P82" i="32"/>
  <c r="N85" i="32"/>
  <c r="O85" i="32" s="1"/>
  <c r="P85" i="32"/>
  <c r="N86" i="32"/>
  <c r="P86" i="32" s="1"/>
  <c r="N87" i="32"/>
  <c r="P87" i="32"/>
  <c r="N88" i="32"/>
  <c r="O88" i="32" s="1"/>
  <c r="N89" i="32"/>
  <c r="P89" i="32"/>
  <c r="N90" i="32"/>
  <c r="P90" i="32" s="1"/>
  <c r="N91" i="32"/>
  <c r="P91" i="32" s="1"/>
  <c r="N92" i="32"/>
  <c r="P92" i="32" s="1"/>
  <c r="N93" i="32"/>
  <c r="O93" i="32" s="1"/>
  <c r="P93" i="32"/>
  <c r="O48" i="32"/>
  <c r="O50" i="32"/>
  <c r="O52" i="32"/>
  <c r="O58" i="32"/>
  <c r="O68" i="32"/>
  <c r="O81" i="32"/>
  <c r="O76" i="32"/>
  <c r="O15" i="32"/>
  <c r="O17" i="32"/>
  <c r="O21" i="32"/>
  <c r="O27" i="32"/>
  <c r="O31" i="32"/>
  <c r="O36" i="32"/>
  <c r="O37" i="32"/>
  <c r="H54" i="31"/>
  <c r="I38" i="35" s="1"/>
  <c r="K54" i="31"/>
  <c r="M55" i="31"/>
  <c r="I48" i="35"/>
  <c r="G43" i="35"/>
  <c r="G23" i="35"/>
  <c r="G24" i="35"/>
  <c r="G25" i="35"/>
  <c r="G26" i="35"/>
  <c r="G27" i="35"/>
  <c r="G28" i="35"/>
  <c r="G30" i="35"/>
  <c r="G32" i="35"/>
  <c r="G33" i="35"/>
  <c r="G34" i="35"/>
  <c r="G29" i="35"/>
  <c r="G19" i="35"/>
  <c r="G20" i="35"/>
  <c r="G46" i="35"/>
  <c r="G47" i="35"/>
  <c r="C35" i="35"/>
  <c r="C48" i="35"/>
  <c r="E35" i="35"/>
  <c r="E48" i="35"/>
  <c r="D1" i="12"/>
  <c r="F1" i="12"/>
  <c r="D2" i="12"/>
  <c r="D4" i="12"/>
  <c r="D5" i="12"/>
  <c r="F5" i="12"/>
  <c r="F3" i="31"/>
  <c r="M3" i="31"/>
  <c r="F4" i="31"/>
  <c r="F6" i="31"/>
  <c r="F7" i="31"/>
  <c r="I7" i="31"/>
  <c r="C2" i="32"/>
  <c r="P2" i="32"/>
  <c r="C3" i="32"/>
  <c r="C5" i="32"/>
  <c r="C6" i="32"/>
  <c r="F6" i="32"/>
  <c r="I19" i="32"/>
  <c r="J19" i="32"/>
  <c r="K19" i="32"/>
  <c r="L19" i="32"/>
  <c r="M19" i="32"/>
  <c r="N19" i="32"/>
  <c r="I28" i="32"/>
  <c r="J28" i="32"/>
  <c r="K28" i="32"/>
  <c r="L28" i="32"/>
  <c r="M28" i="32"/>
  <c r="I41" i="32"/>
  <c r="J41" i="32"/>
  <c r="K41" i="32"/>
  <c r="L41" i="32"/>
  <c r="M41" i="32"/>
  <c r="I73" i="32"/>
  <c r="J73" i="32"/>
  <c r="K73" i="32"/>
  <c r="L73" i="32"/>
  <c r="M73" i="32"/>
  <c r="I83" i="32"/>
  <c r="J83" i="32"/>
  <c r="K83" i="32"/>
  <c r="L83" i="32"/>
  <c r="M83" i="32"/>
  <c r="M95" i="32" s="1"/>
  <c r="I94" i="32"/>
  <c r="J94" i="32"/>
  <c r="K94" i="32"/>
  <c r="L94" i="32"/>
  <c r="M94" i="32"/>
  <c r="B8" i="41"/>
  <c r="B9" i="41"/>
  <c r="B11" i="41"/>
  <c r="B12" i="41"/>
  <c r="C12" i="41"/>
  <c r="B13" i="41"/>
  <c r="A19" i="41"/>
  <c r="B19" i="41"/>
  <c r="C19" i="41"/>
  <c r="D19" i="41"/>
  <c r="E19" i="41"/>
  <c r="F19" i="41"/>
  <c r="G19" i="41"/>
  <c r="H19" i="41"/>
  <c r="F23" i="35"/>
  <c r="O89" i="32"/>
  <c r="O72" i="32"/>
  <c r="H16" i="35"/>
  <c r="G16" i="35"/>
  <c r="O87" i="32"/>
  <c r="O78" i="32"/>
  <c r="O62" i="32"/>
  <c r="L95" i="32"/>
  <c r="O45" i="32"/>
  <c r="J95" i="32" l="1"/>
  <c r="O59" i="32"/>
  <c r="N73" i="32"/>
  <c r="L44" i="31"/>
  <c r="I37" i="35" s="1"/>
  <c r="J37" i="35" s="1"/>
  <c r="P28" i="32"/>
  <c r="G48" i="35"/>
  <c r="O40" i="32"/>
  <c r="O34" i="32"/>
  <c r="O25" i="32"/>
  <c r="O16" i="32"/>
  <c r="O60" i="32"/>
  <c r="O91" i="32"/>
  <c r="I95" i="32"/>
  <c r="O38" i="32"/>
  <c r="O32" i="32"/>
  <c r="O22" i="32"/>
  <c r="O61" i="32"/>
  <c r="O92" i="32"/>
  <c r="K95" i="32"/>
  <c r="O44" i="32"/>
  <c r="P41" i="32"/>
  <c r="P18" i="32"/>
  <c r="P19" i="32" s="1"/>
  <c r="O14" i="32"/>
  <c r="O19" i="32" s="1"/>
  <c r="C95" i="32"/>
  <c r="B5" i="33"/>
  <c r="B10" i="41" s="1"/>
  <c r="N28" i="32"/>
  <c r="O30" i="32"/>
  <c r="O63" i="32"/>
  <c r="O49" i="32"/>
  <c r="O65" i="32"/>
  <c r="N41" i="32"/>
  <c r="O26" i="32"/>
  <c r="P88" i="32"/>
  <c r="P94" i="32" s="1"/>
  <c r="P75" i="32"/>
  <c r="P83" i="32" s="1"/>
  <c r="P69" i="32"/>
  <c r="P57" i="32"/>
  <c r="P53" i="32"/>
  <c r="P73" i="32" s="1"/>
  <c r="O67" i="32"/>
  <c r="O86" i="32"/>
  <c r="O43" i="32"/>
  <c r="O55" i="32"/>
  <c r="O75" i="32"/>
  <c r="O83" i="32" s="1"/>
  <c r="N94" i="32"/>
  <c r="O47" i="32"/>
  <c r="O51" i="32"/>
  <c r="G35" i="35"/>
  <c r="O24" i="32"/>
  <c r="O28" i="32" s="1"/>
  <c r="O71" i="32"/>
  <c r="O90" i="32"/>
  <c r="H23" i="35"/>
  <c r="J39" i="35"/>
  <c r="D32" i="35"/>
  <c r="H32" i="35" s="1"/>
  <c r="F24" i="35"/>
  <c r="H24" i="35" s="1"/>
  <c r="F46" i="35"/>
  <c r="D19" i="35"/>
  <c r="F31" i="35"/>
  <c r="H31" i="35" s="1"/>
  <c r="D33" i="35"/>
  <c r="H33" i="35" s="1"/>
  <c r="D34" i="35"/>
  <c r="H34" i="35" s="1"/>
  <c r="F26" i="35"/>
  <c r="H26" i="35" s="1"/>
  <c r="J41" i="35"/>
  <c r="J40" i="35"/>
  <c r="F27" i="35"/>
  <c r="H27" i="35" s="1"/>
  <c r="F28" i="35"/>
  <c r="H28" i="35" s="1"/>
  <c r="F47" i="35"/>
  <c r="J46" i="35"/>
  <c r="F25" i="35"/>
  <c r="H25" i="35" s="1"/>
  <c r="F19" i="35"/>
  <c r="D47" i="35"/>
  <c r="H47" i="35" s="1"/>
  <c r="J38" i="35"/>
  <c r="J47" i="35"/>
  <c r="D29" i="35"/>
  <c r="D30" i="35"/>
  <c r="H30" i="35" s="1"/>
  <c r="D20" i="35"/>
  <c r="F20" i="35"/>
  <c r="D46" i="35"/>
  <c r="D43" i="35"/>
  <c r="H43" i="35" s="1"/>
  <c r="C4" i="32" l="1"/>
  <c r="D3" i="12"/>
  <c r="F5" i="31"/>
  <c r="D4" i="35"/>
  <c r="I42" i="35"/>
  <c r="O41" i="32"/>
  <c r="P95" i="32"/>
  <c r="N95" i="32"/>
  <c r="O73" i="32"/>
  <c r="C16" i="35" s="1"/>
  <c r="O94" i="32"/>
  <c r="E18" i="35" s="1"/>
  <c r="H19" i="35"/>
  <c r="D35" i="35"/>
  <c r="H29" i="35"/>
  <c r="H35" i="35" s="1"/>
  <c r="F48" i="35"/>
  <c r="H20" i="35"/>
  <c r="J42" i="35"/>
  <c r="F35" i="35"/>
  <c r="D48" i="35"/>
  <c r="H46" i="35"/>
  <c r="H48" i="35" s="1"/>
  <c r="J48" i="35"/>
  <c r="I44" i="35" l="1"/>
  <c r="I49" i="35"/>
  <c r="D13" i="12" s="1"/>
  <c r="G18" i="35"/>
  <c r="F18" i="35"/>
  <c r="H18" i="35" s="1"/>
  <c r="O95" i="32"/>
  <c r="J44" i="35"/>
  <c r="J49" i="35"/>
  <c r="C13" i="35" l="1"/>
  <c r="C15" i="35"/>
  <c r="E17" i="35"/>
  <c r="C14" i="35"/>
  <c r="E13" i="12"/>
  <c r="G14" i="35" l="1"/>
  <c r="D14" i="35"/>
  <c r="H14" i="35" s="1"/>
  <c r="G17" i="35"/>
  <c r="F17" i="35"/>
  <c r="E21" i="35"/>
  <c r="G15" i="35"/>
  <c r="D15" i="35"/>
  <c r="H15" i="35" s="1"/>
  <c r="D13" i="35"/>
  <c r="G13" i="35"/>
  <c r="C21" i="35"/>
  <c r="D21" i="35" l="1"/>
  <c r="H13" i="35"/>
  <c r="E44" i="35"/>
  <c r="E49" i="35"/>
  <c r="D11" i="12" s="1"/>
  <c r="F21" i="35"/>
  <c r="H17" i="35"/>
  <c r="C49" i="35"/>
  <c r="D10" i="12" s="1"/>
  <c r="D12" i="12" s="1"/>
  <c r="D14" i="12" s="1"/>
  <c r="C44" i="35"/>
  <c r="G21" i="35"/>
  <c r="F49" i="35" l="1"/>
  <c r="E11" i="12" s="1"/>
  <c r="F44" i="35"/>
  <c r="H21" i="35"/>
  <c r="G49" i="35"/>
  <c r="G44" i="35"/>
  <c r="D44" i="35"/>
  <c r="D49" i="35"/>
  <c r="E10" i="12" s="1"/>
  <c r="E12" i="12" l="1"/>
  <c r="E14" i="12" s="1"/>
  <c r="H49" i="35"/>
  <c r="C50" i="35" s="1"/>
  <c r="H44" i="35"/>
</calcChain>
</file>

<file path=xl/comments1.xml><?xml version="1.0" encoding="utf-8"?>
<comments xmlns="http://schemas.openxmlformats.org/spreadsheetml/2006/main">
  <authors>
    <author>-</author>
  </authors>
  <commentList>
    <comment ref="M8" authorId="0" shapeId="0">
      <text>
        <r>
          <rPr>
            <b/>
            <sz val="8"/>
            <color indexed="81"/>
            <rFont val="Tahoma"/>
            <family val="2"/>
          </rPr>
          <t>= nur Zulagen für Arbeit zu ungünstigen Zeiten (nachts, an Wochenenden und Feiertagen); ggf. auch Ballungsraumzulage</t>
        </r>
        <r>
          <rPr>
            <sz val="8"/>
            <color indexed="81"/>
            <rFont val="Tahoma"/>
            <family val="2"/>
          </rPr>
          <t xml:space="preserve">
</t>
        </r>
      </text>
    </comment>
  </commentList>
</comments>
</file>

<file path=xl/sharedStrings.xml><?xml version="1.0" encoding="utf-8"?>
<sst xmlns="http://schemas.openxmlformats.org/spreadsheetml/2006/main" count="377" uniqueCount="294">
  <si>
    <t>Einrichtung:</t>
  </si>
  <si>
    <t>Straße:</t>
  </si>
  <si>
    <t>Träger:</t>
  </si>
  <si>
    <t>Anzahl der Plätze:</t>
  </si>
  <si>
    <t>bis</t>
  </si>
  <si>
    <t>Leistungsvereinbarung vom:</t>
  </si>
  <si>
    <t>1.</t>
  </si>
  <si>
    <t>2.</t>
  </si>
  <si>
    <t>3.</t>
  </si>
  <si>
    <t>4.</t>
  </si>
  <si>
    <t>Kostenarten</t>
  </si>
  <si>
    <t>1.1</t>
  </si>
  <si>
    <t>1.2</t>
  </si>
  <si>
    <t>Gruppenübergreifende Dienste</t>
  </si>
  <si>
    <t>1.3</t>
  </si>
  <si>
    <t>1.4</t>
  </si>
  <si>
    <t>Wirtschafts- und Versorgungsdienste</t>
  </si>
  <si>
    <t>1.5</t>
  </si>
  <si>
    <t>Technische Dienste</t>
  </si>
  <si>
    <t>1.6</t>
  </si>
  <si>
    <t>1.7</t>
  </si>
  <si>
    <t>Summe Personalaufwand</t>
  </si>
  <si>
    <t>2.1</t>
  </si>
  <si>
    <t>Lebensmittel</t>
  </si>
  <si>
    <t>2.2</t>
  </si>
  <si>
    <t>Hausdienste, Reinigung</t>
  </si>
  <si>
    <t>Energie, Wasser</t>
  </si>
  <si>
    <t>Wirtschaftsbedarf</t>
  </si>
  <si>
    <t>Kfz-Aufwand</t>
  </si>
  <si>
    <t>2.3</t>
  </si>
  <si>
    <t>2.4</t>
  </si>
  <si>
    <t>Summe Sachaufwand</t>
  </si>
  <si>
    <t>3.1</t>
  </si>
  <si>
    <t>3.2</t>
  </si>
  <si>
    <t>3.3</t>
  </si>
  <si>
    <t>3.4</t>
  </si>
  <si>
    <t>3.5</t>
  </si>
  <si>
    <t>1.1.1</t>
  </si>
  <si>
    <t>1.1.2</t>
  </si>
  <si>
    <t>1.1.4</t>
  </si>
  <si>
    <t>2.5</t>
  </si>
  <si>
    <t>5.1</t>
  </si>
  <si>
    <t>5.2</t>
  </si>
  <si>
    <t>Vereinbarungszeitraum von:</t>
  </si>
  <si>
    <t>Angebot zum Abschluss einer Vereinbarung gem. § 78 b Abs. 1 SGB VIII</t>
  </si>
  <si>
    <t>Trägervereinigung/-verband:</t>
  </si>
  <si>
    <t>Pädagogische</t>
  </si>
  <si>
    <t>Versorgung</t>
  </si>
  <si>
    <t>Verpflegung</t>
  </si>
  <si>
    <t>Investitionen</t>
  </si>
  <si>
    <t>Abschreibungen</t>
  </si>
  <si>
    <t>Zinsen</t>
  </si>
  <si>
    <t>Gesamtkosten</t>
  </si>
  <si>
    <t>Einrichtungsbezogenes Leistungsentgelt</t>
  </si>
  <si>
    <t>letztes Entgelt vereinbart von:</t>
  </si>
  <si>
    <t>= einrichtungs-</t>
  </si>
  <si>
    <t>Instandhaltungen</t>
  </si>
  <si>
    <t>für Gebäude</t>
  </si>
  <si>
    <t xml:space="preserve">Stammversicherungssumme der Gebäudebrandversicherung multipliziert mit der </t>
  </si>
  <si>
    <t>x</t>
  </si>
  <si>
    <t>=</t>
  </si>
  <si>
    <t>1.1.5</t>
  </si>
  <si>
    <t>1.1.6</t>
  </si>
  <si>
    <t>Gesamtzahl der Betten (einschließlich der Personalbetten) bzw. Plätze multipliziert</t>
  </si>
  <si>
    <t>für Einrichtung:</t>
  </si>
  <si>
    <t>für Wäsche und Geschirr:</t>
  </si>
  <si>
    <t>2.1.1</t>
  </si>
  <si>
    <t>grundsätzlich 1 % des Wiederbeschaffungswertes (siehe bei 1.1):</t>
  </si>
  <si>
    <t>2.1.2</t>
  </si>
  <si>
    <t>bei Einrichtungen, deren Errichtung mit mehr als 50 % aus öffentlichen Zuschüssen</t>
  </si>
  <si>
    <t>Gesamtabschreibung:</t>
  </si>
  <si>
    <t>Gesamtinstandsetzungen:</t>
  </si>
  <si>
    <t>Darlehensgeber</t>
  </si>
  <si>
    <t>Darlehens-</t>
  </si>
  <si>
    <t>Zinssatz</t>
  </si>
  <si>
    <t>v. H.</t>
  </si>
  <si>
    <t>Summe der jährlichen Tilgungsbeträge:</t>
  </si>
  <si>
    <t>abzüglich Gebäudeabschreibungen:</t>
  </si>
  <si>
    <t>Ansetzbare Tilgungsreste</t>
  </si>
  <si>
    <t>2.6</t>
  </si>
  <si>
    <t>2.7</t>
  </si>
  <si>
    <t>2.8</t>
  </si>
  <si>
    <t>2.9</t>
  </si>
  <si>
    <t>2.10</t>
  </si>
  <si>
    <t>2.11</t>
  </si>
  <si>
    <t>Med. Sachaufwand</t>
  </si>
  <si>
    <t>Lehr- und Lernmittel</t>
  </si>
  <si>
    <t xml:space="preserve">  </t>
  </si>
  <si>
    <t>Qualifikation</t>
  </si>
  <si>
    <t>1.2.3</t>
  </si>
  <si>
    <t>Ansprechpartner:</t>
  </si>
  <si>
    <t>Leistungsentgelt</t>
  </si>
  <si>
    <t>Zinsen und Tilgung für Fremdkapital</t>
  </si>
  <si>
    <t>wenn abweichend, Anzahl Plätze bisher:</t>
  </si>
  <si>
    <t>Zuständiger örtl. Träger Öffentl. Jugendhilfe</t>
  </si>
  <si>
    <t>Kommissionen</t>
  </si>
  <si>
    <t>Kommission Kinder- und Jugendhilfe Franken</t>
  </si>
  <si>
    <t>Kommission Kinder- und Jugendhilfe Ostbayern</t>
  </si>
  <si>
    <t>Kommission Kinder- und Jugendhilfe Landeshauptstadt München</t>
  </si>
  <si>
    <t>Kommission Kinder- und Jugendhilfe Südbayern</t>
  </si>
  <si>
    <t>pro Berech-</t>
  </si>
  <si>
    <t>Unterkunft und</t>
  </si>
  <si>
    <t>Betriebsnot-</t>
  </si>
  <si>
    <t>nungstag</t>
  </si>
  <si>
    <t>bezogenes</t>
  </si>
  <si>
    <t>wendige</t>
  </si>
  <si>
    <t>Personalaufwand</t>
  </si>
  <si>
    <t>Fortbildung/Supervision</t>
  </si>
  <si>
    <t>Sonstige Personalkosten</t>
  </si>
  <si>
    <t>Sachaufwand</t>
  </si>
  <si>
    <t>Steuern, Abgaben Vers., Beiträge</t>
  </si>
  <si>
    <t>Investitionsaufwand</t>
  </si>
  <si>
    <t>Mieten, Erbbau, Pachten</t>
  </si>
  <si>
    <t>Summe Investitionsaufwand</t>
  </si>
  <si>
    <t>Sachbezüge Personal</t>
  </si>
  <si>
    <t>Summe Einnahmen</t>
  </si>
  <si>
    <t>Kalkulation</t>
  </si>
  <si>
    <t>Kalkulationsgrundlage:</t>
  </si>
  <si>
    <t>= Gesamtberechnungstage</t>
  </si>
  <si>
    <t>x Berechnungstage:</t>
  </si>
  <si>
    <t>Plätze</t>
  </si>
  <si>
    <t>5.</t>
  </si>
  <si>
    <t>Instandsetzungen/Abschreibungen</t>
  </si>
  <si>
    <r>
      <t xml:space="preserve">ergibt </t>
    </r>
    <r>
      <rPr>
        <b/>
        <sz val="9"/>
        <rFont val="Arial"/>
        <family val="2"/>
      </rPr>
      <t>ansetzbare Tilgungsreste (Nr. 3.5 Angebot)</t>
    </r>
  </si>
  <si>
    <t>Summen</t>
  </si>
  <si>
    <t>Zinsbe-</t>
  </si>
  <si>
    <t>Tilgungsbe-</t>
  </si>
  <si>
    <t>Betriebserlaubnis gem. § 45 SGB VIII vom:</t>
  </si>
  <si>
    <t>Summe einrichtungsbezogenes Leistungsentgelt</t>
  </si>
  <si>
    <t>Heimzulage</t>
  </si>
  <si>
    <t>Schicht-zulage</t>
  </si>
  <si>
    <t>bei teilstationären Einrichtungen in den ersten 10 Jahren 1 % Wiederbeschaffungswert</t>
  </si>
  <si>
    <t>bei stationären Einrichtungen ab dem 4. Jahr 1,5 % Wiederbeschaffungswert</t>
  </si>
  <si>
    <t>bei stationären Einrichtungen im 1. Jahr 0,5 % Wiederbeschaffungswert</t>
  </si>
  <si>
    <t>bei stationären Einrichtungen im 2. Jahr 0,75 % Wiederbeschaffungswert</t>
  </si>
  <si>
    <t>bei stationären Einrichtungen im 3. Jahr 1 % Wiederbeschaffungswert</t>
  </si>
  <si>
    <r>
      <t xml:space="preserve">Instandsetzungsaufwendungen </t>
    </r>
    <r>
      <rPr>
        <sz val="10"/>
        <rFont val="Arial"/>
        <family val="2"/>
      </rPr>
      <t>(Nr. 3.4 Angebot)</t>
    </r>
  </si>
  <si>
    <r>
      <t xml:space="preserve">Abschreibungen </t>
    </r>
    <r>
      <rPr>
        <sz val="10"/>
        <rFont val="Arial"/>
        <family val="2"/>
      </rPr>
      <t>(Nr. 3.1 Angebot)</t>
    </r>
  </si>
  <si>
    <r>
      <t xml:space="preserve">für Gebäude </t>
    </r>
    <r>
      <rPr>
        <b/>
        <vertAlign val="superscript"/>
        <sz val="9"/>
        <rFont val="Arial"/>
        <family val="2"/>
      </rPr>
      <t>(für Einrichtung, Wäsche u. Geschirr bereits in 1.2 und 1.3 enthalten)</t>
    </r>
  </si>
  <si>
    <t>Anschaffungsdatum</t>
  </si>
  <si>
    <t>Anschaffungspreis</t>
  </si>
  <si>
    <r>
      <t xml:space="preserve">für Kfz </t>
    </r>
    <r>
      <rPr>
        <b/>
        <vertAlign val="superscript"/>
        <sz val="9"/>
        <rFont val="Arial"/>
        <family val="2"/>
      </rPr>
      <t>(Abschreibung 5 Jahre bei Neuwagen)</t>
    </r>
  </si>
  <si>
    <r>
      <t xml:space="preserve">Pädagogische Versorgung </t>
    </r>
    <r>
      <rPr>
        <b/>
        <vertAlign val="superscript"/>
        <sz val="12"/>
        <rFont val="Arial"/>
        <family val="2"/>
      </rPr>
      <t>(abz. Einnahmen)</t>
    </r>
  </si>
  <si>
    <r>
      <t xml:space="preserve">Unterkunft und Verpflegung </t>
    </r>
    <r>
      <rPr>
        <b/>
        <vertAlign val="superscript"/>
        <sz val="12"/>
        <rFont val="Arial"/>
        <family val="2"/>
      </rPr>
      <t>(abz. Einnahmen)</t>
    </r>
  </si>
  <si>
    <r>
      <t xml:space="preserve">Betriebsnotwendige Investitionen </t>
    </r>
    <r>
      <rPr>
        <b/>
        <vertAlign val="superscript"/>
        <sz val="12"/>
        <rFont val="Arial"/>
        <family val="2"/>
      </rPr>
      <t>(abz. Einnahmen)</t>
    </r>
  </si>
  <si>
    <t>1. Allgemeines</t>
  </si>
  <si>
    <t>Dieser Blattschutz kann aufgehoben werden (Extras/Schutz/Blattschutz aufheben).</t>
  </si>
  <si>
    <t>2. Zusätzliche Unterlagen</t>
  </si>
  <si>
    <t>Damit das Angebot möglichst zügig geprüft werden kann, sind neben diesem Angebot folgende Unterlagen beizufügen:</t>
  </si>
  <si>
    <t>a)</t>
  </si>
  <si>
    <t>b)</t>
  </si>
  <si>
    <t>c)</t>
  </si>
  <si>
    <t>d)</t>
  </si>
  <si>
    <t>e)</t>
  </si>
  <si>
    <t>f)</t>
  </si>
  <si>
    <t>Haben sich keine Änderungen ergeben oder liegen diese Unterlagen bereits vor, müssen diese nicht wieder beigelegt zu werden!</t>
  </si>
  <si>
    <t>Ist eine aktuelle bzw. schriftliche Betriebserlaubnis nicht vorhanden, bitte hierzu genauere Ausführungen.</t>
  </si>
  <si>
    <t>Falls sich in dem Gebäude mehrere verschiedene Einrichtungen/Einrichtungsteile oder private Wohnungen u. ä befinden, ist auf einem Beiblatt eine Aufteilung nach Art und qm - Anteil vorzunehmen.</t>
  </si>
  <si>
    <t>Darlehensverträge für den Erwerb, Umbau oder Sanierung der Einrichtung (Kopien)</t>
  </si>
  <si>
    <t>für die Benutzung der Excel - Datei und beizufügende Unterlagen</t>
  </si>
  <si>
    <t>Hinweise der Geschäftsstellen der Regionalen Kommissionen Kinder- u. Jugendhilfe</t>
  </si>
  <si>
    <t>Sonst. Sächl. Betreuungsaufwand</t>
  </si>
  <si>
    <t>2.12</t>
  </si>
  <si>
    <t>Kostenbeitrag Kommission</t>
  </si>
  <si>
    <t>Verwaltungsbedarf</t>
  </si>
  <si>
    <t xml:space="preserve">Ort, Datum                                                     </t>
  </si>
  <si>
    <t>Ort, Datum</t>
  </si>
  <si>
    <t>Unterschrift und Stempel des Spitzenverbandes</t>
  </si>
  <si>
    <t>Hauptsächlich belegender Träger der</t>
  </si>
  <si>
    <t>VOLLMACHT</t>
  </si>
  <si>
    <t>Der Träger der Einrichtung ist der Vereinbarung gem. § 78 e Abs. 3 SGB VIII beigetreten und bevollmächtigt seine zuständige Trägervereinigung</t>
  </si>
  <si>
    <t>Die Vertretung in der Regionalen Kommission Kinder- und Jugendhilfe wird wahrgenommen.</t>
  </si>
  <si>
    <t>Kostenbeitrag f. zentrale Verw.dienste</t>
  </si>
  <si>
    <t>Pauschale § 8 Abs. 3</t>
  </si>
  <si>
    <t>Summe 1 - 4</t>
  </si>
  <si>
    <t>Absetzbare Einnahmen/Erstattungen</t>
  </si>
  <si>
    <t>Su. Zulagen</t>
  </si>
  <si>
    <t>Summe Nummern Nr. 1 bis 6</t>
  </si>
  <si>
    <t>Zulagen</t>
  </si>
  <si>
    <t>A)</t>
  </si>
  <si>
    <t>B)</t>
  </si>
  <si>
    <t>C)</t>
  </si>
  <si>
    <t>D)</t>
  </si>
  <si>
    <t>E)</t>
  </si>
  <si>
    <t>F)</t>
  </si>
  <si>
    <t>G)</t>
  </si>
  <si>
    <t>H)</t>
  </si>
  <si>
    <t>Gesamtko-sten brutto prospektiv und Zulagen (D+F)</t>
  </si>
  <si>
    <t>Gesamtko-sten brutto Pauschale und Zulagen (E+F)</t>
  </si>
  <si>
    <r>
      <t xml:space="preserve">gültigen Baukostenrichtzahl gem. § 7 Abs. 4 S. 3 ergibt die Haftsumme </t>
    </r>
    <r>
      <rPr>
        <b/>
        <sz val="9"/>
        <rFont val="Arial"/>
        <family val="2"/>
      </rPr>
      <t>(=Wiederbeschaffungswert)</t>
    </r>
  </si>
  <si>
    <t>bei teilstationären Einrichtungen ab dem 11. Jahr 1,5 % Wiederbeschaffungswert</t>
  </si>
  <si>
    <t>Datum Angebot:</t>
  </si>
  <si>
    <t>1.8</t>
  </si>
  <si>
    <t>€</t>
  </si>
  <si>
    <t>nennbetrag €</t>
  </si>
  <si>
    <t>trag €</t>
  </si>
  <si>
    <t>restbetrag €</t>
  </si>
  <si>
    <t>Rechtsverbindliche Unterschrift und Stempel des Einrichtungsträgers</t>
  </si>
  <si>
    <t>Name der Einrichtung:</t>
  </si>
  <si>
    <t>Aktenzeichen:</t>
  </si>
  <si>
    <t>Plätze:</t>
  </si>
  <si>
    <t>+ Personalbetten:</t>
  </si>
  <si>
    <t>Regionale Kommission Kinder- u. Jugendhilfe:</t>
  </si>
  <si>
    <t>Einrichtungsart gem. Liste:</t>
  </si>
  <si>
    <t>Öffnungstage gem. Leistungsbeschreibung/-vereinbarung:</t>
  </si>
  <si>
    <t>Art der Einrichtung:</t>
  </si>
  <si>
    <t>Anschrift der Einrichtung:</t>
  </si>
  <si>
    <t>Tilgungs-satz</t>
  </si>
  <si>
    <r>
      <t xml:space="preserve">gefördert wurde, in den ersten 25 Jahren 0,5 % des Wiederbeschaffungswertes        </t>
    </r>
    <r>
      <rPr>
        <b/>
        <sz val="11.25"/>
        <rFont val="Arial"/>
        <family val="2"/>
      </rPr>
      <t>X:</t>
    </r>
  </si>
  <si>
    <t>Tag der Bezugsfertigkeit bzw. Sanierung:</t>
  </si>
  <si>
    <t>Geplanter Vereinbarungszeitraum:</t>
  </si>
  <si>
    <t>Aktenzeichen Reg. Kommission:</t>
  </si>
  <si>
    <t>gem. § 7 Abs. 4 Rahmenvertrag § 78 f SGB VIII</t>
  </si>
  <si>
    <t>PLZ Ort:</t>
  </si>
  <si>
    <t>Tarifsystem:</t>
  </si>
  <si>
    <t>Prospekt. Kosten</t>
  </si>
  <si>
    <t>Planstellenanteil/
Vollzeitkraft (prospektiv)</t>
  </si>
  <si>
    <t>Lfd:
Nr</t>
  </si>
  <si>
    <t>Personalplan</t>
  </si>
  <si>
    <t>Vergütungsgrup-pe gem. o. g. Tarifsystem</t>
  </si>
  <si>
    <t>Geburtsdatum</t>
  </si>
  <si>
    <t>Eintrittsdatum</t>
  </si>
  <si>
    <t>Personal-kosten-pauschale gem. Anhang H</t>
  </si>
  <si>
    <t>Aktuelle Betriebserlaubnis</t>
  </si>
  <si>
    <t>E-Mail  / Homepage:</t>
  </si>
  <si>
    <t>Arbeitsbeginn
bis 31.12.2006:
Verg.gruppe BAT / Stufe</t>
  </si>
  <si>
    <r>
      <t xml:space="preserve">Sonst.
Zulagen    </t>
    </r>
    <r>
      <rPr>
        <b/>
        <sz val="9"/>
        <color indexed="10"/>
        <rFont val="Arial"/>
        <family val="2"/>
      </rPr>
      <t xml:space="preserve">  (Über- leitung Z)</t>
    </r>
  </si>
  <si>
    <t>Tagessatz (inkl. Kostenbeitrag)</t>
  </si>
  <si>
    <t>Einrichtungsarten</t>
  </si>
  <si>
    <t>AWG_HP Außenbetreutes Wohnen heilpädagogsch (auch in eigenen Wohnungen)</t>
  </si>
  <si>
    <t>AWG_SP Außenbetreutes Wohnen sozialpädagogisch (auch in eigenen Wohnungen)</t>
  </si>
  <si>
    <t>BA Einrichtung ausschließlich für die Berufsausbildung</t>
  </si>
  <si>
    <t>C Clearingstelle</t>
  </si>
  <si>
    <t>EST Erziehungsstellen</t>
  </si>
  <si>
    <t>I_HP Internatsplätze - heilpädagogisch</t>
  </si>
  <si>
    <t>I_SP Internatsplätze - sozialpädagogisch</t>
  </si>
  <si>
    <t>INOB Inobhutnahme</t>
  </si>
  <si>
    <t>ISE Intensiv sozialpädagogische Einzelbetreuung</t>
  </si>
  <si>
    <t>IW_HP Innenbetreutes Wohnen heilpädagogisch</t>
  </si>
  <si>
    <t>IW_SP Innenbetreutes Wohnen sozialpädagogisch</t>
  </si>
  <si>
    <t>KHP Heilpädagogisches Heim, auch Außen-/Jugendwohngruppen</t>
  </si>
  <si>
    <t>KSP Sozialpädagogisches Heim, auch Außen-/Jugendwohngruppen</t>
  </si>
  <si>
    <t>KHP_T Heilpädagogisch-therapeutisches Heim</t>
  </si>
  <si>
    <t>KHP5 5-Tage-Einrichtung heilpädagogisch</t>
  </si>
  <si>
    <t>KSP5 5-Tage-Einrichtung sozialpädagogisch</t>
  </si>
  <si>
    <t>MUK Heim für Mutter/Vater und Kind</t>
  </si>
  <si>
    <t>SPW Sozialpädagogisch Betreutes Wohnen</t>
  </si>
  <si>
    <t>TE Therapeutische Einrichtung (auch therapeutische Wohngruppen)</t>
  </si>
  <si>
    <t>ÜBZ Überregionales Beratungszentrum</t>
  </si>
  <si>
    <t>HPT_HP Heilpädagogische Tagesstätte</t>
  </si>
  <si>
    <t>HPT_HP_T Heilpädagogische Tagesstätte Teilzeitgruppe</t>
  </si>
  <si>
    <t>HPT_SP Sozialpädagogische Tagesstätte</t>
  </si>
  <si>
    <t>HPT_SP_T Sozialpädagogische Tagesstätte Teilzeitgruppe</t>
  </si>
  <si>
    <t>Telefon / Fax:</t>
  </si>
  <si>
    <t xml:space="preserve">Die einzelnen Tabellenblätter sind geschützt. Eingaben können somit nur in den Zellen erfolgen, für die Eingaben erwartet werden (gelb unterlegte Zellen). </t>
  </si>
  <si>
    <t>Gesamt (1 - 2)</t>
  </si>
  <si>
    <t>Verwaltung</t>
  </si>
  <si>
    <t>Leitung</t>
  </si>
  <si>
    <t>Sonst. Einnahmen/Erstatt. gem. § 7 Abs. 5</t>
  </si>
  <si>
    <t>2. Verwaltung</t>
  </si>
  <si>
    <t>3. Gruppenübergreifende Dienste</t>
  </si>
  <si>
    <t>5. Wirtschafts- und Versorgungsdienste</t>
  </si>
  <si>
    <t>6. Technische Dienste</t>
  </si>
  <si>
    <t>Summe Nummer 2. Verwaltung</t>
  </si>
  <si>
    <t>1. Leitung</t>
  </si>
  <si>
    <t>Summe Nummer 1. Leitung</t>
  </si>
  <si>
    <t>Summe Nummer 3. Gruppenübergreifende Dienste</t>
  </si>
  <si>
    <t>Summe Nummer 5. Wirtschaft- und Versorgungsdienste</t>
  </si>
  <si>
    <t>Summe Nummer 6. Technische Dienste</t>
  </si>
  <si>
    <t>Arbeitsbeginn
ab 1.1.2007:
Entgeltgr. TVÖD/TVS+E</t>
  </si>
  <si>
    <t>Berechnungstag</t>
  </si>
  <si>
    <t>bisher</t>
  </si>
  <si>
    <t>4. Pädagogische Begleitung</t>
  </si>
  <si>
    <t>Pädagogische Begleitung</t>
  </si>
  <si>
    <t>Summe Nummer 4. Pädagogische Begleitung</t>
  </si>
  <si>
    <t>Qualitätsanforderungen nach Anlage 2</t>
  </si>
  <si>
    <t xml:space="preserve">Die jeweils aktuell  gültige Version steht auf der Homepage der Regionalen Kommission Südbayern als Download zur Verfügung (www.landkreis-augsburg.de). </t>
  </si>
  <si>
    <t>Leistungsbeschreibung als E-Mail-Anhang</t>
  </si>
  <si>
    <t>Erklärung, dass die Qualität nach Anlage 2 des Rahmenvertrags zur Umsetzung der §§ 61 und 62 SGB III erbracht wird</t>
  </si>
  <si>
    <t>aktuelle Brandversicherungsurkunde (Kopie)</t>
  </si>
  <si>
    <t>Aus diesen Unterlagen muss zweifelsfrei hervorgehen, für welchen Zweck das Darlehen aufgenommen wurde. Umfasst das Darlehen nicht allein die Einrichtung/Einrichtungsteil, für die das Angebot vorgelegt wurde, ist eine genaue Erläuterung und ggf. Aufteilung vorzulegen.</t>
  </si>
  <si>
    <t>Kauf-/Leasingverträge Kfz (Kopie)</t>
  </si>
  <si>
    <t>Anlage 3 zum Rahmenvertrag Jugendwohnen</t>
  </si>
  <si>
    <r>
      <t>Öffentl. Jugendhilfe</t>
    </r>
    <r>
      <rPr>
        <b/>
        <sz val="9"/>
        <rFont val="Arial"/>
        <family val="2"/>
      </rPr>
      <t>:</t>
    </r>
  </si>
  <si>
    <t xml:space="preserve">Leistung </t>
  </si>
  <si>
    <r>
      <t xml:space="preserve">Berechnungstage </t>
    </r>
    <r>
      <rPr>
        <b/>
        <sz val="9"/>
        <rFont val="Arial"/>
        <family val="2"/>
      </rPr>
      <t>:</t>
    </r>
  </si>
  <si>
    <t>Für o. g. Einrichtung bieten wir die Vereinbarung nachfolgend aufgeführter leistungsgerechter Entgelte an. Die Entgelte beziehen sich auf die dem Angebot beigefügte Leistungsbeschreibung, die Erklärung nach Anlage 2 und die Kalkulationsblätter.</t>
  </si>
  <si>
    <t>Vereinbarungen nach § 78 b Abs. 1 SGB VIII für die auf Seite 1 genannte Einrichtung in der zuständigen Regionalen Kommission Kinder- und Jugendhilfe im Rahmen von § 4 Abs. 1 der Vereinbarung nach § 78 e Abs. 3 SGB VIII über die Bildung von Kommissionen abzuschließen. Gleichzeitig erklärt sich der Einrichtungsträger damit einverstanden, dass neue oder geänderte Betriebserlaubnisse von den Heimaufsichtsbehörden nach Erstellung in Abdruck an die zuständige Geschäftsstelle weitergeleitet werden können.</t>
  </si>
  <si>
    <r>
      <t xml:space="preserve">Vollstat. Einrichtung (7,5% aus € 1.850,00 = </t>
    </r>
    <r>
      <rPr>
        <b/>
        <sz val="9"/>
        <rFont val="Arial"/>
        <family val="2"/>
      </rPr>
      <t>€ 138,75</t>
    </r>
    <r>
      <rPr>
        <sz val="9"/>
        <rFont val="Arial"/>
        <family val="2"/>
      </rPr>
      <t>)</t>
    </r>
  </si>
  <si>
    <r>
      <t xml:space="preserve">Vollstat. 5-Tage-Einrichtung (7,5% aus € 1.850,00, davon 75% = </t>
    </r>
    <r>
      <rPr>
        <b/>
        <sz val="9"/>
        <rFont val="Arial"/>
        <family val="2"/>
      </rPr>
      <t>€ 104,06</t>
    </r>
    <r>
      <rPr>
        <sz val="9"/>
        <rFont val="Arial"/>
        <family val="2"/>
      </rPr>
      <t>)</t>
    </r>
  </si>
  <si>
    <r>
      <t xml:space="preserve">Teilstat. Einrichtung (7,5% aus € 1.850,00, davon 50% = </t>
    </r>
    <r>
      <rPr>
        <b/>
        <sz val="9"/>
        <rFont val="Arial"/>
        <family val="2"/>
      </rPr>
      <t>€ 69,38</t>
    </r>
    <r>
      <rPr>
        <sz val="9"/>
        <rFont val="Arial"/>
        <family val="2"/>
      </rPr>
      <t>)</t>
    </r>
  </si>
  <si>
    <r>
      <t xml:space="preserve">Vollstat. Einrichtung (25% aus € 550,00 = </t>
    </r>
    <r>
      <rPr>
        <b/>
        <sz val="9"/>
        <rFont val="Arial"/>
        <family val="2"/>
      </rPr>
      <t>€ 137,50</t>
    </r>
    <r>
      <rPr>
        <sz val="9"/>
        <rFont val="Arial"/>
        <family val="2"/>
      </rPr>
      <t>)</t>
    </r>
  </si>
  <si>
    <r>
      <t xml:space="preserve">Vollstat. 5-Tage-Einrichtung (25% aus € 550,00, davon 75% = </t>
    </r>
    <r>
      <rPr>
        <b/>
        <sz val="9"/>
        <rFont val="Arial"/>
        <family val="2"/>
      </rPr>
      <t>€103,13</t>
    </r>
    <r>
      <rPr>
        <sz val="9"/>
        <rFont val="Arial"/>
        <family val="2"/>
      </rPr>
      <t>)</t>
    </r>
  </si>
  <si>
    <r>
      <t xml:space="preserve">Teilstat. Einrichtung (25% aus € 550,00, davon 50% = </t>
    </r>
    <r>
      <rPr>
        <b/>
        <sz val="9"/>
        <rFont val="Arial"/>
        <family val="2"/>
      </rPr>
      <t>€ 68,75</t>
    </r>
    <r>
      <rPr>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</si>
</sst>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quot;  &quot;"/>
    <numFmt numFmtId="165" formatCode="d/\ mm\ yyyy"/>
    <numFmt numFmtId="166" formatCode="0.000"/>
    <numFmt numFmtId="167" formatCode="#,##0.00\ &quot;€&quot;"/>
  </numFmts>
  <fonts count="45" x14ac:knownFonts="1">
    <font>
      <sz val="10"/>
      <name val="MS Sans Serif"/>
    </font>
    <font>
      <sz val="10"/>
      <name val="Arial"/>
      <family val="2"/>
    </font>
    <font>
      <sz val="10"/>
      <name val="Arial"/>
      <family val="2"/>
    </font>
    <font>
      <sz val="9"/>
      <name val="Arial"/>
      <family val="2"/>
    </font>
    <font>
      <b/>
      <sz val="9"/>
      <name val="Arial"/>
      <family val="2"/>
    </font>
    <font>
      <b/>
      <sz val="10"/>
      <name val="Arial"/>
      <family val="2"/>
    </font>
    <font>
      <sz val="12"/>
      <name val="MS Sans Serif"/>
      <family val="2"/>
    </font>
    <font>
      <b/>
      <sz val="12"/>
      <name val="Arial"/>
      <family val="2"/>
    </font>
    <font>
      <sz val="12"/>
      <name val="Arial"/>
      <family val="2"/>
    </font>
    <font>
      <b/>
      <sz val="16"/>
      <name val="Arial"/>
      <family val="2"/>
    </font>
    <font>
      <b/>
      <sz val="14"/>
      <name val="Arial"/>
      <family val="2"/>
    </font>
    <font>
      <sz val="11"/>
      <name val="Arial"/>
      <family val="2"/>
    </font>
    <font>
      <sz val="16"/>
      <name val="Arial"/>
      <family val="2"/>
    </font>
    <font>
      <b/>
      <sz val="12"/>
      <name val="MS Sans Serif"/>
      <family val="2"/>
    </font>
    <font>
      <sz val="8"/>
      <name val="Arial"/>
      <family val="2"/>
    </font>
    <font>
      <sz val="8"/>
      <name val="Arial"/>
      <family val="2"/>
    </font>
    <font>
      <b/>
      <sz val="8"/>
      <name val="Arial"/>
      <family val="2"/>
    </font>
    <font>
      <b/>
      <sz val="13"/>
      <name val="Arial"/>
      <family val="2"/>
    </font>
    <font>
      <sz val="7"/>
      <name val="Arial"/>
      <family val="2"/>
    </font>
    <font>
      <b/>
      <sz val="7"/>
      <name val="Arial"/>
      <family val="2"/>
    </font>
    <font>
      <b/>
      <vertAlign val="superscript"/>
      <sz val="9"/>
      <name val="Arial"/>
      <family val="2"/>
    </font>
    <font>
      <b/>
      <vertAlign val="superscript"/>
      <sz val="12"/>
      <name val="Arial"/>
      <family val="2"/>
    </font>
    <font>
      <b/>
      <sz val="20"/>
      <name val="Arial"/>
      <family val="2"/>
    </font>
    <font>
      <b/>
      <u/>
      <sz val="14"/>
      <name val="Arial"/>
      <family val="2"/>
    </font>
    <font>
      <b/>
      <sz val="8"/>
      <name val="MS Sans Serif"/>
      <family val="2"/>
    </font>
    <font>
      <sz val="8"/>
      <name val="MS Sans Serif"/>
      <family val="2"/>
    </font>
    <font>
      <sz val="10"/>
      <name val="MS Sans Serif"/>
      <family val="2"/>
    </font>
    <font>
      <b/>
      <sz val="9"/>
      <color indexed="10"/>
      <name val="Arial"/>
      <family val="2"/>
    </font>
    <font>
      <b/>
      <sz val="8"/>
      <color indexed="81"/>
      <name val="Tahoma"/>
      <family val="2"/>
    </font>
    <font>
      <sz val="10"/>
      <name val="MS Sans Serif"/>
      <family val="2"/>
    </font>
    <font>
      <b/>
      <sz val="11.25"/>
      <name val="Arial"/>
      <family val="2"/>
    </font>
    <font>
      <sz val="8"/>
      <color indexed="81"/>
      <name val="Tahoma"/>
      <family val="2"/>
    </font>
    <font>
      <sz val="13"/>
      <name val="Arial"/>
      <family val="2"/>
    </font>
    <font>
      <sz val="13"/>
      <name val="MS Sans Serif"/>
      <family val="2"/>
    </font>
    <font>
      <sz val="3"/>
      <color indexed="47"/>
      <name val="Arial"/>
      <family val="2"/>
    </font>
    <font>
      <b/>
      <sz val="10"/>
      <color indexed="10"/>
      <name val="Arial"/>
      <family val="2"/>
    </font>
    <font>
      <b/>
      <sz val="9"/>
      <color indexed="8"/>
      <name val="Arial"/>
      <family val="2"/>
    </font>
    <font>
      <sz val="12"/>
      <color indexed="10"/>
      <name val="Arial"/>
      <family val="2"/>
    </font>
    <font>
      <sz val="9"/>
      <color indexed="8"/>
      <name val="Arial"/>
      <family val="2"/>
    </font>
    <font>
      <sz val="10"/>
      <color indexed="8"/>
      <name val="Arial"/>
      <family val="2"/>
    </font>
    <font>
      <b/>
      <sz val="10"/>
      <color indexed="8"/>
      <name val="Arial"/>
      <family val="2"/>
    </font>
    <font>
      <b/>
      <sz val="7"/>
      <color indexed="10"/>
      <name val="Arial"/>
      <family val="2"/>
    </font>
    <font>
      <sz val="10"/>
      <name val="Calibri"/>
      <family val="2"/>
    </font>
    <font>
      <sz val="8"/>
      <color rgb="FFFF0000"/>
      <name val="Arial"/>
      <family val="2"/>
    </font>
    <font>
      <sz val="8"/>
      <color rgb="FF000000"/>
      <name val="Tahoma"/>
      <family val="2"/>
    </font>
  </fonts>
  <fills count="12">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CC"/>
        <bgColor indexed="8"/>
      </patternFill>
    </fill>
    <fill>
      <patternFill patternType="solid">
        <fgColor rgb="FFFFFFCC"/>
        <bgColor indexed="64"/>
      </patternFill>
    </fill>
    <fill>
      <patternFill patternType="solid">
        <fgColor rgb="FFFFFF99"/>
        <bgColor indexed="64"/>
      </patternFill>
    </fill>
    <fill>
      <patternFill patternType="solid">
        <fgColor theme="7" tint="0.79998168889431442"/>
        <bgColor indexed="64"/>
      </patternFill>
    </fill>
  </fills>
  <borders count="38">
    <border>
      <left/>
      <right/>
      <top/>
      <bottom/>
      <diagonal/>
    </border>
    <border>
      <left/>
      <right style="thin">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hair">
        <color indexed="64"/>
      </top>
      <bottom/>
      <diagonal/>
    </border>
    <border>
      <left style="thin">
        <color indexed="64"/>
      </left>
      <right/>
      <top/>
      <bottom style="thin">
        <color indexed="64"/>
      </bottom>
      <diagonal/>
    </border>
    <border>
      <left/>
      <right/>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64">
    <xf numFmtId="0" fontId="0" fillId="0" borderId="0" xfId="0"/>
    <xf numFmtId="0" fontId="1" fillId="0" borderId="0" xfId="0" applyFont="1"/>
    <xf numFmtId="0" fontId="0" fillId="0" borderId="0" xfId="0" applyAlignment="1">
      <alignment horizontal="center"/>
    </xf>
    <xf numFmtId="49" fontId="0" fillId="0" borderId="0" xfId="0" applyNumberFormat="1" applyBorder="1" applyAlignment="1">
      <alignment horizontal="left" vertical="center"/>
    </xf>
    <xf numFmtId="0" fontId="0" fillId="0" borderId="0" xfId="0" applyBorder="1" applyAlignment="1"/>
    <xf numFmtId="0" fontId="6" fillId="0" borderId="0" xfId="0" applyFont="1" applyBorder="1" applyAlignment="1"/>
    <xf numFmtId="0" fontId="13" fillId="0" borderId="0" xfId="0" applyFont="1" applyBorder="1" applyAlignment="1"/>
    <xf numFmtId="49" fontId="10" fillId="0" borderId="0" xfId="0" applyNumberFormat="1" applyFont="1" applyBorder="1" applyAlignment="1">
      <alignment horizontal="left" vertical="center"/>
    </xf>
    <xf numFmtId="49" fontId="7" fillId="0" borderId="0" xfId="0" applyNumberFormat="1" applyFont="1" applyBorder="1" applyAlignment="1">
      <alignment horizontal="left" vertical="center"/>
    </xf>
    <xf numFmtId="49" fontId="10" fillId="2" borderId="4" xfId="0" applyNumberFormat="1" applyFont="1" applyFill="1" applyBorder="1" applyAlignment="1">
      <alignment horizontal="left" vertical="center"/>
    </xf>
    <xf numFmtId="49" fontId="10" fillId="2" borderId="5" xfId="0" applyNumberFormat="1" applyFont="1" applyFill="1" applyBorder="1" applyAlignment="1">
      <alignment horizontal="center" vertical="center"/>
    </xf>
    <xf numFmtId="0" fontId="0" fillId="0" borderId="0" xfId="0" applyAlignment="1">
      <alignment vertical="center"/>
    </xf>
    <xf numFmtId="0" fontId="3" fillId="0" borderId="0" xfId="0" applyFont="1" applyAlignment="1">
      <alignment horizontal="center"/>
    </xf>
    <xf numFmtId="0" fontId="5" fillId="0" borderId="0" xfId="0" applyFont="1" applyAlignment="1">
      <alignment horizontal="right"/>
    </xf>
    <xf numFmtId="0" fontId="3" fillId="0" borderId="0" xfId="0" applyFont="1"/>
    <xf numFmtId="0" fontId="4" fillId="0" borderId="0" xfId="0" applyFont="1" applyBorder="1" applyAlignment="1">
      <alignment horizontal="center"/>
    </xf>
    <xf numFmtId="0" fontId="14" fillId="0" borderId="0" xfId="0" applyFont="1"/>
    <xf numFmtId="49" fontId="3" fillId="0" borderId="0" xfId="1" applyNumberFormat="1" applyFont="1"/>
    <xf numFmtId="0" fontId="3" fillId="0" borderId="0" xfId="1" applyFont="1"/>
    <xf numFmtId="0" fontId="14" fillId="0" borderId="0" xfId="1" applyFont="1"/>
    <xf numFmtId="0" fontId="2" fillId="0" borderId="0" xfId="0" applyFont="1"/>
    <xf numFmtId="0" fontId="15" fillId="0" borderId="0" xfId="0" applyFont="1" applyAlignment="1">
      <alignment horizontal="left"/>
    </xf>
    <xf numFmtId="0" fontId="10" fillId="2" borderId="8" xfId="0" applyFont="1" applyFill="1" applyBorder="1" applyAlignment="1">
      <alignment horizontal="left" vertical="center"/>
    </xf>
    <xf numFmtId="49" fontId="7" fillId="0" borderId="9" xfId="0" applyNumberFormat="1" applyFont="1" applyBorder="1" applyAlignment="1">
      <alignment horizontal="left" vertical="center"/>
    </xf>
    <xf numFmtId="0" fontId="3" fillId="0" borderId="0" xfId="0" applyFont="1" applyBorder="1" applyAlignment="1">
      <alignment horizontal="center"/>
    </xf>
    <xf numFmtId="0" fontId="4" fillId="0" borderId="0" xfId="0" applyFont="1" applyBorder="1" applyAlignment="1">
      <alignment horizontal="right"/>
    </xf>
    <xf numFmtId="0" fontId="3" fillId="0" borderId="0" xfId="0" applyFont="1" applyBorder="1" applyAlignment="1">
      <alignment horizontal="right"/>
    </xf>
    <xf numFmtId="0" fontId="4" fillId="0" borderId="0" xfId="0" applyFont="1" applyBorder="1" applyAlignment="1">
      <alignment horizontal="right" shrinkToFit="1"/>
    </xf>
    <xf numFmtId="0" fontId="4" fillId="0" borderId="0" xfId="0" applyFont="1" applyAlignment="1">
      <alignment horizontal="right"/>
    </xf>
    <xf numFmtId="0" fontId="4" fillId="0" borderId="0" xfId="0" applyFont="1" applyAlignment="1">
      <alignment horizontal="right" shrinkToFit="1"/>
    </xf>
    <xf numFmtId="0" fontId="4" fillId="0" borderId="0" xfId="0" applyFont="1" applyAlignment="1">
      <alignment horizontal="right" vertical="center" wrapText="1"/>
    </xf>
    <xf numFmtId="49" fontId="19" fillId="3" borderId="10" xfId="1" applyNumberFormat="1" applyFont="1" applyFill="1" applyBorder="1" applyAlignment="1">
      <alignment vertical="center" shrinkToFit="1"/>
    </xf>
    <xf numFmtId="49" fontId="18" fillId="0" borderId="10" xfId="1" applyNumberFormat="1" applyFont="1" applyBorder="1" applyAlignment="1">
      <alignment vertical="center" shrinkToFit="1"/>
    </xf>
    <xf numFmtId="0" fontId="18" fillId="0" borderId="0" xfId="1" applyFont="1" applyAlignment="1">
      <alignment vertical="center" shrinkToFit="1"/>
    </xf>
    <xf numFmtId="49" fontId="7" fillId="0" borderId="10" xfId="0" applyNumberFormat="1" applyFont="1" applyBorder="1" applyAlignment="1">
      <alignment horizontal="left" vertical="center"/>
    </xf>
    <xf numFmtId="49" fontId="16" fillId="2" borderId="10" xfId="0" applyNumberFormat="1" applyFont="1" applyFill="1" applyBorder="1" applyAlignment="1" applyProtection="1">
      <alignment horizontal="left" vertical="top" shrinkToFit="1"/>
    </xf>
    <xf numFmtId="49" fontId="16" fillId="2" borderId="0" xfId="0" applyNumberFormat="1" applyFont="1" applyFill="1" applyBorder="1" applyAlignment="1" applyProtection="1">
      <alignment horizontal="left" vertical="top" shrinkToFit="1"/>
    </xf>
    <xf numFmtId="49" fontId="16" fillId="2" borderId="1" xfId="0" applyNumberFormat="1" applyFont="1" applyFill="1" applyBorder="1" applyAlignment="1" applyProtection="1">
      <alignment horizontal="left" vertical="top" shrinkToFit="1"/>
    </xf>
    <xf numFmtId="0" fontId="7" fillId="0" borderId="0" xfId="0" applyFont="1" applyBorder="1" applyAlignment="1">
      <alignment vertical="center"/>
    </xf>
    <xf numFmtId="0" fontId="2" fillId="0" borderId="0" xfId="0" applyFont="1" applyAlignment="1">
      <alignment vertical="center"/>
    </xf>
    <xf numFmtId="0" fontId="7" fillId="0" borderId="1" xfId="0" applyFont="1" applyBorder="1" applyAlignment="1">
      <alignment vertical="center" shrinkToFit="1"/>
    </xf>
    <xf numFmtId="14" fontId="16" fillId="0" borderId="0" xfId="0" applyNumberFormat="1" applyFont="1" applyAlignment="1">
      <alignment horizontal="left"/>
    </xf>
    <xf numFmtId="49" fontId="19" fillId="3" borderId="0" xfId="1" applyNumberFormat="1" applyFont="1" applyFill="1" applyBorder="1" applyAlignment="1">
      <alignment vertical="center" shrinkToFit="1"/>
    </xf>
    <xf numFmtId="0" fontId="16" fillId="4" borderId="11"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16" fillId="4" borderId="13" xfId="0" applyFont="1" applyFill="1" applyBorder="1" applyAlignment="1">
      <alignment horizontal="center" vertical="center" shrinkToFit="1"/>
    </xf>
    <xf numFmtId="0" fontId="16" fillId="4" borderId="14" xfId="0" applyFont="1" applyFill="1" applyBorder="1" applyAlignment="1">
      <alignment shrinkToFit="1"/>
    </xf>
    <xf numFmtId="0" fontId="24" fillId="0" borderId="0" xfId="0" applyFont="1"/>
    <xf numFmtId="0" fontId="16" fillId="4" borderId="13" xfId="0" applyFont="1" applyFill="1" applyBorder="1" applyAlignment="1">
      <alignment horizontal="center" shrinkToFit="1"/>
    </xf>
    <xf numFmtId="0" fontId="16" fillId="4" borderId="12" xfId="0" applyFont="1" applyFill="1" applyBorder="1" applyAlignment="1">
      <alignment horizontal="center" shrinkToFit="1"/>
    </xf>
    <xf numFmtId="0" fontId="3" fillId="0" borderId="0" xfId="0" applyFont="1" applyAlignment="1" applyProtection="1">
      <alignment vertical="center"/>
    </xf>
    <xf numFmtId="0" fontId="10" fillId="0" borderId="15" xfId="0" applyFont="1" applyBorder="1" applyAlignment="1">
      <alignment vertical="center"/>
    </xf>
    <xf numFmtId="49" fontId="10" fillId="0" borderId="15" xfId="0" applyNumberFormat="1" applyFont="1" applyBorder="1" applyAlignment="1">
      <alignment horizontal="right" vertical="center"/>
    </xf>
    <xf numFmtId="4" fontId="19" fillId="0" borderId="12" xfId="1" applyNumberFormat="1" applyFont="1" applyFill="1" applyBorder="1" applyAlignment="1">
      <alignment horizontal="right" vertical="center" shrinkToFit="1"/>
    </xf>
    <xf numFmtId="49" fontId="18" fillId="0" borderId="10" xfId="1" applyNumberFormat="1" applyFont="1" applyBorder="1" applyAlignment="1">
      <alignment vertical="center"/>
    </xf>
    <xf numFmtId="10" fontId="6" fillId="0" borderId="0" xfId="0" applyNumberFormat="1" applyFont="1" applyBorder="1" applyAlignment="1">
      <alignment horizontal="center"/>
    </xf>
    <xf numFmtId="0" fontId="4" fillId="0" borderId="0" xfId="0" applyFont="1" applyAlignment="1">
      <alignment horizontal="right" vertical="top"/>
    </xf>
    <xf numFmtId="0" fontId="4" fillId="0" borderId="0" xfId="0" applyFont="1" applyAlignment="1">
      <alignment horizontal="right" wrapText="1"/>
    </xf>
    <xf numFmtId="0" fontId="26" fillId="0" borderId="0" xfId="0" applyFont="1" applyAlignment="1" applyProtection="1">
      <alignment horizontal="left" vertical="top"/>
    </xf>
    <xf numFmtId="0" fontId="26" fillId="0" borderId="16" xfId="0" applyFont="1" applyBorder="1" applyAlignment="1" applyProtection="1">
      <alignment horizontal="left" vertical="top"/>
    </xf>
    <xf numFmtId="0" fontId="26" fillId="0" borderId="0" xfId="0" applyFont="1" applyBorder="1" applyAlignment="1" applyProtection="1">
      <alignment horizontal="left" vertical="top"/>
    </xf>
    <xf numFmtId="0" fontId="29" fillId="0" borderId="0" xfId="0" applyFont="1" applyAlignment="1">
      <alignment vertical="center"/>
    </xf>
    <xf numFmtId="0" fontId="2" fillId="0" borderId="16" xfId="0" applyFont="1" applyBorder="1" applyAlignment="1">
      <alignment vertical="center"/>
    </xf>
    <xf numFmtId="49" fontId="2" fillId="0" borderId="16" xfId="0" applyNumberFormat="1" applyFont="1" applyBorder="1" applyAlignment="1">
      <alignment horizontal="right" vertical="center"/>
    </xf>
    <xf numFmtId="0" fontId="2" fillId="0" borderId="0" xfId="0" applyFont="1" applyBorder="1" applyAlignment="1">
      <alignment vertical="center"/>
    </xf>
    <xf numFmtId="49" fontId="2" fillId="0" borderId="0" xfId="0" applyNumberFormat="1" applyFont="1" applyBorder="1" applyAlignment="1">
      <alignment horizontal="right" vertical="center"/>
    </xf>
    <xf numFmtId="0" fontId="2" fillId="0" borderId="15" xfId="0" applyFont="1" applyBorder="1" applyAlignment="1">
      <alignment vertical="center"/>
    </xf>
    <xf numFmtId="49" fontId="2" fillId="0" borderId="15" xfId="0" applyNumberFormat="1" applyFont="1" applyBorder="1" applyAlignment="1">
      <alignment horizontal="right" vertical="center"/>
    </xf>
    <xf numFmtId="49" fontId="4" fillId="0" borderId="0" xfId="0" applyNumberFormat="1" applyFont="1" applyFill="1" applyBorder="1" applyAlignment="1" applyProtection="1">
      <alignment horizontal="center"/>
      <protection locked="0"/>
    </xf>
    <xf numFmtId="0" fontId="0" fillId="0" borderId="0" xfId="0" applyProtection="1"/>
    <xf numFmtId="0" fontId="6" fillId="0" borderId="0" xfId="0" applyFont="1" applyProtection="1"/>
    <xf numFmtId="0" fontId="6" fillId="0" borderId="0" xfId="0" applyFont="1" applyAlignment="1" applyProtection="1"/>
    <xf numFmtId="0" fontId="14" fillId="0" borderId="0" xfId="0" applyFont="1" applyFill="1" applyBorder="1" applyAlignment="1" applyProtection="1"/>
    <xf numFmtId="0" fontId="4" fillId="0" borderId="0" xfId="0" applyFont="1" applyBorder="1" applyAlignment="1">
      <alignment horizontal="right" wrapText="1"/>
    </xf>
    <xf numFmtId="1" fontId="3" fillId="0" borderId="0" xfId="0" applyNumberFormat="1" applyFont="1" applyBorder="1" applyAlignment="1" applyProtection="1">
      <alignment horizontal="center"/>
      <protection locked="0"/>
    </xf>
    <xf numFmtId="49" fontId="3" fillId="0" borderId="0" xfId="0" applyNumberFormat="1" applyFont="1" applyBorder="1" applyAlignment="1" applyProtection="1">
      <alignment horizontal="center"/>
      <protection locked="0"/>
    </xf>
    <xf numFmtId="0" fontId="3" fillId="0" borderId="0" xfId="0" applyFont="1" applyBorder="1" applyAlignment="1" applyProtection="1">
      <alignment horizontal="center"/>
      <protection locked="0"/>
    </xf>
    <xf numFmtId="0" fontId="15" fillId="0" borderId="0" xfId="0" applyFont="1" applyBorder="1" applyAlignment="1" applyProtection="1">
      <alignment horizontal="center"/>
      <protection locked="0"/>
    </xf>
    <xf numFmtId="14" fontId="2" fillId="0" borderId="16" xfId="0" applyNumberFormat="1" applyFont="1" applyBorder="1" applyAlignment="1">
      <alignment horizontal="right" vertical="center"/>
    </xf>
    <xf numFmtId="14" fontId="26" fillId="0" borderId="0" xfId="0" applyNumberFormat="1" applyFont="1" applyBorder="1" applyAlignment="1">
      <alignment vertical="top"/>
    </xf>
    <xf numFmtId="0" fontId="32" fillId="0" borderId="0" xfId="0" applyFont="1" applyBorder="1" applyAlignment="1" applyProtection="1">
      <alignment horizontal="left"/>
    </xf>
    <xf numFmtId="0" fontId="0" fillId="0" borderId="0" xfId="0" applyBorder="1" applyProtection="1"/>
    <xf numFmtId="0" fontId="33" fillId="0" borderId="0" xfId="0" applyFont="1" applyBorder="1" applyProtection="1"/>
    <xf numFmtId="0" fontId="32" fillId="0" borderId="0" xfId="0" applyFont="1" applyFill="1" applyBorder="1" applyAlignment="1" applyProtection="1">
      <alignment horizontal="left"/>
    </xf>
    <xf numFmtId="49" fontId="32" fillId="0" borderId="0" xfId="0" applyNumberFormat="1" applyFont="1" applyFill="1" applyBorder="1" applyAlignment="1" applyProtection="1">
      <alignment horizontal="left"/>
    </xf>
    <xf numFmtId="49" fontId="32" fillId="0" borderId="0" xfId="0" applyNumberFormat="1" applyFont="1" applyBorder="1" applyProtection="1"/>
    <xf numFmtId="0" fontId="32" fillId="0" borderId="0" xfId="0" applyFont="1" applyBorder="1" applyProtection="1"/>
    <xf numFmtId="0" fontId="32" fillId="0" borderId="0" xfId="0" applyFont="1" applyFill="1" applyBorder="1" applyProtection="1"/>
    <xf numFmtId="49" fontId="32" fillId="0" borderId="0" xfId="0" applyNumberFormat="1" applyFont="1" applyBorder="1" applyAlignment="1" applyProtection="1">
      <alignment horizontal="justify" vertical="center" wrapText="1"/>
    </xf>
    <xf numFmtId="0" fontId="0" fillId="0" borderId="0" xfId="0" applyProtection="1">
      <protection locked="0"/>
    </xf>
    <xf numFmtId="0" fontId="0" fillId="0" borderId="0" xfId="0" applyAlignment="1" applyProtection="1">
      <alignment horizontal="center"/>
      <protection locked="0"/>
    </xf>
    <xf numFmtId="14" fontId="26" fillId="0" borderId="0" xfId="0" applyNumberFormat="1" applyFont="1" applyAlignment="1" applyProtection="1">
      <alignment horizontal="left" vertical="top"/>
    </xf>
    <xf numFmtId="0" fontId="2" fillId="0" borderId="0" xfId="1" applyFont="1" applyAlignment="1">
      <alignment horizontal="left"/>
    </xf>
    <xf numFmtId="14" fontId="32" fillId="0" borderId="0" xfId="0" applyNumberFormat="1" applyFont="1" applyBorder="1" applyAlignment="1" applyProtection="1">
      <alignment horizontal="left"/>
    </xf>
    <xf numFmtId="0" fontId="16" fillId="2" borderId="17" xfId="0" applyFont="1" applyFill="1" applyBorder="1" applyAlignment="1" applyProtection="1">
      <alignment horizontal="center" vertical="top" shrinkToFit="1"/>
    </xf>
    <xf numFmtId="0" fontId="16" fillId="2" borderId="18" xfId="0" applyFont="1" applyFill="1" applyBorder="1" applyAlignment="1" applyProtection="1">
      <alignment horizontal="center" vertical="top" wrapText="1"/>
    </xf>
    <xf numFmtId="0" fontId="16" fillId="2" borderId="1" xfId="0" applyFont="1" applyFill="1" applyBorder="1" applyAlignment="1" applyProtection="1">
      <alignment horizontal="center" vertical="top" shrinkToFit="1"/>
    </xf>
    <xf numFmtId="0" fontId="16" fillId="2" borderId="19" xfId="0" applyFont="1" applyFill="1" applyBorder="1" applyAlignment="1" applyProtection="1">
      <alignment horizontal="center" vertical="top" shrinkToFit="1"/>
    </xf>
    <xf numFmtId="11" fontId="16" fillId="2" borderId="12" xfId="0" applyNumberFormat="1" applyFont="1" applyFill="1" applyBorder="1" applyAlignment="1" applyProtection="1">
      <alignment horizontal="right" vertical="top"/>
    </xf>
    <xf numFmtId="0" fontId="16" fillId="2" borderId="12" xfId="0" applyFont="1" applyFill="1" applyBorder="1" applyAlignment="1" applyProtection="1">
      <alignment horizontal="right" vertical="top"/>
    </xf>
    <xf numFmtId="4" fontId="4" fillId="0" borderId="15" xfId="0" applyNumberFormat="1" applyFont="1" applyFill="1" applyBorder="1" applyAlignment="1" applyProtection="1">
      <alignment horizontal="right" vertical="top" shrinkToFit="1"/>
    </xf>
    <xf numFmtId="4" fontId="4" fillId="0" borderId="11" xfId="0" applyNumberFormat="1" applyFont="1" applyFill="1" applyBorder="1" applyAlignment="1" applyProtection="1">
      <alignment horizontal="right" vertical="top" shrinkToFit="1"/>
    </xf>
    <xf numFmtId="0" fontId="12" fillId="0" borderId="0" xfId="0" applyFont="1" applyFill="1" applyBorder="1" applyAlignment="1">
      <alignment vertical="top"/>
    </xf>
    <xf numFmtId="0" fontId="2" fillId="0" borderId="0" xfId="0" applyFont="1" applyFill="1" applyBorder="1" applyAlignment="1">
      <alignment vertical="top"/>
    </xf>
    <xf numFmtId="49" fontId="5" fillId="0" borderId="0"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right" vertical="top"/>
    </xf>
    <xf numFmtId="49" fontId="10" fillId="0" borderId="0"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left" vertical="top" wrapText="1"/>
    </xf>
    <xf numFmtId="0" fontId="8" fillId="0" borderId="0" xfId="0" applyFont="1" applyFill="1" applyBorder="1" applyAlignment="1">
      <alignment vertical="top"/>
    </xf>
    <xf numFmtId="49" fontId="4" fillId="0" borderId="0" xfId="0" applyNumberFormat="1" applyFont="1" applyFill="1" applyBorder="1" applyAlignment="1" applyProtection="1">
      <alignment horizontal="left" vertical="top" wrapText="1"/>
    </xf>
    <xf numFmtId="49" fontId="3" fillId="0" borderId="0" xfId="0" applyNumberFormat="1"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vertical="top"/>
    </xf>
    <xf numFmtId="0" fontId="3" fillId="0" borderId="15" xfId="0" applyNumberFormat="1" applyFont="1" applyFill="1" applyBorder="1" applyAlignment="1" applyProtection="1">
      <alignment vertical="top" shrinkToFit="1"/>
      <protection locked="0"/>
    </xf>
    <xf numFmtId="11" fontId="3" fillId="0" borderId="0" xfId="0" applyNumberFormat="1" applyFont="1" applyAlignment="1" applyProtection="1">
      <alignment horizontal="center" vertical="top"/>
    </xf>
    <xf numFmtId="11" fontId="3" fillId="0" borderId="0" xfId="0" applyNumberFormat="1" applyFont="1" applyAlignment="1" applyProtection="1">
      <alignment vertical="top"/>
    </xf>
    <xf numFmtId="11" fontId="3" fillId="0" borderId="0" xfId="0" applyNumberFormat="1" applyFont="1" applyFill="1" applyBorder="1" applyAlignment="1" applyProtection="1">
      <alignment horizontal="right" vertical="top" wrapText="1"/>
    </xf>
    <xf numFmtId="11" fontId="4" fillId="0" borderId="0" xfId="0" applyNumberFormat="1" applyFont="1" applyFill="1" applyBorder="1" applyAlignment="1" applyProtection="1">
      <alignment horizontal="right" vertical="top" wrapText="1"/>
    </xf>
    <xf numFmtId="11" fontId="3" fillId="0" borderId="0" xfId="0" quotePrefix="1" applyNumberFormat="1" applyFont="1" applyAlignment="1" applyProtection="1">
      <alignment horizontal="left" vertical="top"/>
    </xf>
    <xf numFmtId="11" fontId="3" fillId="0" borderId="0" xfId="0" quotePrefix="1" applyNumberFormat="1" applyFont="1" applyAlignment="1" applyProtection="1">
      <alignment horizontal="right" vertical="top"/>
    </xf>
    <xf numFmtId="11" fontId="4" fillId="0" borderId="0" xfId="0" quotePrefix="1" applyNumberFormat="1" applyFont="1" applyAlignment="1" applyProtection="1">
      <alignment horizontal="right" vertical="top"/>
    </xf>
    <xf numFmtId="4" fontId="3" fillId="0" borderId="0" xfId="0" applyNumberFormat="1" applyFont="1" applyFill="1" applyBorder="1" applyAlignment="1" applyProtection="1">
      <alignment horizontal="right" vertical="top"/>
    </xf>
    <xf numFmtId="0" fontId="3" fillId="0" borderId="0" xfId="0" applyFont="1" applyFill="1" applyBorder="1" applyAlignment="1">
      <alignment vertical="top"/>
    </xf>
    <xf numFmtId="1" fontId="3" fillId="0" borderId="0" xfId="0" applyNumberFormat="1" applyFont="1" applyBorder="1" applyAlignment="1" applyProtection="1">
      <alignment vertical="top"/>
      <protection locked="0"/>
    </xf>
    <xf numFmtId="1" fontId="3" fillId="0" borderId="0" xfId="0" applyNumberFormat="1" applyFont="1" applyFill="1" applyBorder="1" applyAlignment="1" applyProtection="1">
      <alignment vertical="top"/>
      <protection locked="0"/>
    </xf>
    <xf numFmtId="11" fontId="3" fillId="0" borderId="0" xfId="0" applyNumberFormat="1" applyFont="1" applyBorder="1" applyAlignment="1" applyProtection="1">
      <alignment horizontal="center" vertical="top"/>
    </xf>
    <xf numFmtId="49" fontId="5" fillId="0" borderId="0" xfId="0" applyNumberFormat="1" applyFont="1" applyFill="1" applyBorder="1" applyAlignment="1" applyProtection="1">
      <alignment vertical="top"/>
    </xf>
    <xf numFmtId="0" fontId="7" fillId="0" borderId="0" xfId="0" applyFont="1" applyFill="1" applyBorder="1" applyAlignment="1">
      <alignment vertical="top"/>
    </xf>
    <xf numFmtId="49" fontId="8" fillId="0" borderId="0" xfId="0" applyNumberFormat="1"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horizontal="center" vertical="top"/>
    </xf>
    <xf numFmtId="0" fontId="8" fillId="0" borderId="0" xfId="0" applyFont="1" applyFill="1" applyBorder="1" applyAlignment="1">
      <alignment horizontal="right" vertical="top"/>
    </xf>
    <xf numFmtId="49" fontId="10" fillId="0" borderId="15" xfId="0" applyNumberFormat="1" applyFont="1" applyBorder="1" applyAlignment="1">
      <alignment horizontal="left" vertical="center"/>
    </xf>
    <xf numFmtId="49" fontId="2" fillId="0" borderId="16" xfId="0" applyNumberFormat="1" applyFont="1" applyBorder="1" applyAlignment="1">
      <alignment horizontal="left" vertical="center"/>
    </xf>
    <xf numFmtId="49" fontId="2" fillId="0" borderId="0" xfId="0" applyNumberFormat="1" applyFont="1" applyBorder="1" applyAlignment="1">
      <alignment horizontal="left" vertical="center"/>
    </xf>
    <xf numFmtId="0" fontId="0" fillId="0" borderId="0" xfId="0" applyAlignment="1" applyProtection="1">
      <alignment horizontal="left"/>
      <protection locked="0"/>
    </xf>
    <xf numFmtId="0" fontId="0" fillId="0" borderId="0" xfId="0" applyAlignment="1">
      <alignment horizontal="left"/>
    </xf>
    <xf numFmtId="49" fontId="27" fillId="0" borderId="0" xfId="0" applyNumberFormat="1" applyFont="1" applyFill="1" applyBorder="1" applyAlignment="1" applyProtection="1">
      <alignment horizontal="left"/>
      <protection locked="0"/>
    </xf>
    <xf numFmtId="4" fontId="3" fillId="4" borderId="12" xfId="0" applyNumberFormat="1" applyFont="1" applyFill="1" applyBorder="1" applyAlignment="1" applyProtection="1">
      <alignment vertical="center"/>
    </xf>
    <xf numFmtId="4" fontId="3" fillId="2" borderId="12" xfId="0" applyNumberFormat="1" applyFont="1" applyFill="1" applyBorder="1" applyAlignment="1" applyProtection="1">
      <alignment vertical="center"/>
      <protection locked="0"/>
    </xf>
    <xf numFmtId="4" fontId="3" fillId="4" borderId="18" xfId="0" applyNumberFormat="1" applyFont="1" applyFill="1" applyBorder="1" applyAlignment="1" applyProtection="1">
      <alignment vertical="center"/>
    </xf>
    <xf numFmtId="4" fontId="3" fillId="2" borderId="18" xfId="0" applyNumberFormat="1" applyFont="1" applyFill="1" applyBorder="1" applyAlignment="1" applyProtection="1">
      <alignment vertical="center"/>
      <protection locked="0"/>
    </xf>
    <xf numFmtId="166" fontId="4" fillId="4" borderId="12" xfId="0" applyNumberFormat="1" applyFont="1" applyFill="1" applyBorder="1" applyAlignment="1" applyProtection="1">
      <alignment vertical="center"/>
    </xf>
    <xf numFmtId="49" fontId="4" fillId="4" borderId="12" xfId="0" applyNumberFormat="1" applyFont="1" applyFill="1" applyBorder="1" applyAlignment="1" applyProtection="1">
      <alignment horizontal="center" vertical="center"/>
    </xf>
    <xf numFmtId="4" fontId="4" fillId="4" borderId="12" xfId="0" applyNumberFormat="1" applyFont="1" applyFill="1" applyBorder="1" applyAlignment="1" applyProtection="1">
      <alignment vertical="center"/>
    </xf>
    <xf numFmtId="49" fontId="3" fillId="4" borderId="12" xfId="0" applyNumberFormat="1" applyFont="1" applyFill="1" applyBorder="1" applyAlignment="1" applyProtection="1">
      <alignment horizontal="center" vertical="center"/>
    </xf>
    <xf numFmtId="4" fontId="3" fillId="4" borderId="12" xfId="0" applyNumberFormat="1" applyFont="1" applyFill="1" applyBorder="1" applyAlignment="1" applyProtection="1">
      <alignment horizontal="right" vertical="center"/>
    </xf>
    <xf numFmtId="4" fontId="3" fillId="2" borderId="12" xfId="0" applyNumberFormat="1" applyFont="1" applyFill="1" applyBorder="1" applyAlignment="1" applyProtection="1">
      <alignment horizontal="right" vertical="center"/>
      <protection locked="0"/>
    </xf>
    <xf numFmtId="166" fontId="4" fillId="4" borderId="12" xfId="0" applyNumberFormat="1" applyFont="1" applyFill="1" applyBorder="1" applyAlignment="1" applyProtection="1">
      <alignment horizontal="right" vertical="center"/>
    </xf>
    <xf numFmtId="4" fontId="4" fillId="4" borderId="12" xfId="0" applyNumberFormat="1" applyFont="1" applyFill="1" applyBorder="1" applyAlignment="1" applyProtection="1">
      <alignment horizontal="right" vertical="center"/>
    </xf>
    <xf numFmtId="49" fontId="3" fillId="4" borderId="12" xfId="0" applyNumberFormat="1" applyFont="1" applyFill="1" applyBorder="1" applyAlignment="1" applyProtection="1">
      <alignment horizontal="left" vertical="center"/>
    </xf>
    <xf numFmtId="0" fontId="33" fillId="0" borderId="15" xfId="0" applyFont="1" applyBorder="1" applyProtection="1"/>
    <xf numFmtId="49" fontId="4" fillId="0" borderId="0" xfId="0" applyNumberFormat="1" applyFont="1" applyFill="1" applyBorder="1" applyAlignment="1" applyProtection="1">
      <alignment horizontal="center" vertical="top"/>
    </xf>
    <xf numFmtId="1" fontId="4" fillId="0" borderId="15" xfId="0" applyNumberFormat="1" applyFont="1" applyFill="1" applyBorder="1" applyAlignment="1" applyProtection="1">
      <alignment horizontal="center" vertical="top"/>
    </xf>
    <xf numFmtId="0" fontId="37" fillId="0" borderId="0" xfId="0" applyFont="1" applyFill="1" applyBorder="1" applyAlignment="1">
      <alignment vertical="top"/>
    </xf>
    <xf numFmtId="0" fontId="3" fillId="0" borderId="0" xfId="0" applyFont="1" applyBorder="1" applyAlignment="1">
      <alignment horizontal="left"/>
    </xf>
    <xf numFmtId="0" fontId="38" fillId="0" borderId="0" xfId="0" applyFont="1" applyAlignment="1" applyProtection="1">
      <alignment vertical="center"/>
    </xf>
    <xf numFmtId="49" fontId="3" fillId="4" borderId="18" xfId="0" applyNumberFormat="1" applyFont="1" applyFill="1" applyBorder="1" applyAlignment="1" applyProtection="1">
      <alignment horizontal="left" vertical="center"/>
    </xf>
    <xf numFmtId="0" fontId="38" fillId="0" borderId="0" xfId="0" applyFont="1" applyBorder="1" applyAlignment="1">
      <alignment horizontal="right"/>
    </xf>
    <xf numFmtId="14" fontId="32" fillId="0" borderId="15" xfId="0" applyNumberFormat="1" applyFont="1" applyFill="1" applyBorder="1" applyProtection="1"/>
    <xf numFmtId="0" fontId="32" fillId="0" borderId="15" xfId="0" applyFont="1" applyBorder="1" applyProtection="1"/>
    <xf numFmtId="0" fontId="33" fillId="0" borderId="15" xfId="0" applyFont="1" applyFill="1" applyBorder="1" applyProtection="1"/>
    <xf numFmtId="0" fontId="23" fillId="0" borderId="0" xfId="0" applyFont="1" applyAlignment="1">
      <alignment vertical="top"/>
    </xf>
    <xf numFmtId="14" fontId="14" fillId="0" borderId="0" xfId="0" applyNumberFormat="1" applyFont="1" applyAlignment="1">
      <alignment vertical="top"/>
    </xf>
    <xf numFmtId="0" fontId="14" fillId="0" borderId="0" xfId="0" applyFont="1" applyAlignment="1">
      <alignment vertical="top"/>
    </xf>
    <xf numFmtId="14" fontId="5" fillId="0" borderId="0" xfId="0" applyNumberFormat="1" applyFont="1" applyAlignment="1">
      <alignment horizontal="left"/>
    </xf>
    <xf numFmtId="4" fontId="18" fillId="5" borderId="20" xfId="1" applyNumberFormat="1" applyFont="1" applyFill="1" applyBorder="1" applyAlignment="1" applyProtection="1">
      <alignment horizontal="right" vertical="center" shrinkToFit="1"/>
    </xf>
    <xf numFmtId="4" fontId="18" fillId="5" borderId="21" xfId="1" applyNumberFormat="1" applyFont="1" applyFill="1" applyBorder="1" applyAlignment="1" applyProtection="1">
      <alignment horizontal="right" vertical="center" shrinkToFit="1"/>
    </xf>
    <xf numFmtId="4" fontId="19" fillId="5" borderId="19" xfId="1" applyNumberFormat="1" applyFont="1" applyFill="1" applyBorder="1" applyAlignment="1" applyProtection="1">
      <alignment horizontal="right" vertical="center" shrinkToFit="1"/>
    </xf>
    <xf numFmtId="4" fontId="18" fillId="5" borderId="19" xfId="1" applyNumberFormat="1" applyFont="1" applyFill="1" applyBorder="1" applyAlignment="1">
      <alignment horizontal="right" vertical="center" shrinkToFit="1"/>
    </xf>
    <xf numFmtId="4" fontId="19" fillId="5" borderId="22" xfId="1" applyNumberFormat="1" applyFont="1" applyFill="1" applyBorder="1" applyAlignment="1" applyProtection="1">
      <alignment horizontal="right" vertical="center" shrinkToFit="1"/>
    </xf>
    <xf numFmtId="4" fontId="18" fillId="5" borderId="0" xfId="1" applyNumberFormat="1" applyFont="1" applyFill="1" applyAlignment="1" applyProtection="1">
      <alignment horizontal="right" vertical="center" shrinkToFit="1"/>
    </xf>
    <xf numFmtId="4" fontId="18" fillId="5" borderId="0" xfId="1" applyNumberFormat="1" applyFont="1" applyFill="1" applyAlignment="1">
      <alignment horizontal="right" vertical="center" shrinkToFit="1"/>
    </xf>
    <xf numFmtId="4" fontId="19" fillId="5" borderId="12" xfId="1" applyNumberFormat="1" applyFont="1" applyFill="1" applyBorder="1" applyAlignment="1" applyProtection="1">
      <alignment horizontal="right" vertical="center" shrinkToFit="1"/>
    </xf>
    <xf numFmtId="49" fontId="19" fillId="3" borderId="14" xfId="1" applyNumberFormat="1" applyFont="1" applyFill="1" applyBorder="1" applyAlignment="1">
      <alignment vertical="center" shrinkToFit="1"/>
    </xf>
    <xf numFmtId="0" fontId="19" fillId="3" borderId="11" xfId="1" applyFont="1" applyFill="1" applyBorder="1" applyAlignment="1">
      <alignment vertical="center" shrinkToFit="1"/>
    </xf>
    <xf numFmtId="4" fontId="18" fillId="3" borderId="12" xfId="1" applyNumberFormat="1" applyFont="1" applyFill="1" applyBorder="1" applyAlignment="1">
      <alignment horizontal="right" vertical="center" shrinkToFit="1"/>
    </xf>
    <xf numFmtId="4" fontId="18" fillId="3" borderId="11" xfId="1" applyNumberFormat="1" applyFont="1" applyFill="1" applyBorder="1" applyAlignment="1">
      <alignment horizontal="right" vertical="center" shrinkToFit="1"/>
    </xf>
    <xf numFmtId="4" fontId="18" fillId="3" borderId="13" xfId="1" applyNumberFormat="1" applyFont="1" applyFill="1" applyBorder="1" applyAlignment="1">
      <alignment horizontal="right" vertical="center" shrinkToFit="1"/>
    </xf>
    <xf numFmtId="4" fontId="18" fillId="5" borderId="23" xfId="1" applyNumberFormat="1" applyFont="1" applyFill="1" applyBorder="1" applyAlignment="1" applyProtection="1">
      <alignment horizontal="right" vertical="center" shrinkToFit="1"/>
    </xf>
    <xf numFmtId="4" fontId="18" fillId="5" borderId="24" xfId="1" applyNumberFormat="1" applyFont="1" applyFill="1" applyBorder="1" applyAlignment="1" applyProtection="1">
      <alignment horizontal="right" vertical="center" shrinkToFit="1"/>
    </xf>
    <xf numFmtId="0" fontId="19" fillId="6" borderId="18" xfId="1" applyFont="1" applyFill="1" applyBorder="1" applyAlignment="1">
      <alignment horizontal="center" vertical="center" shrinkToFit="1"/>
    </xf>
    <xf numFmtId="0" fontId="19" fillId="6" borderId="19" xfId="1" applyFont="1" applyFill="1" applyBorder="1" applyAlignment="1">
      <alignment horizontal="center" vertical="center" shrinkToFit="1"/>
    </xf>
    <xf numFmtId="0" fontId="19" fillId="6" borderId="22" xfId="1" applyFont="1" applyFill="1" applyBorder="1" applyAlignment="1">
      <alignment horizontal="center" vertical="center" shrinkToFit="1"/>
    </xf>
    <xf numFmtId="0" fontId="19" fillId="6" borderId="16" xfId="1" applyFont="1" applyFill="1" applyBorder="1" applyAlignment="1">
      <alignment horizontal="center" vertical="center" shrinkToFit="1"/>
    </xf>
    <xf numFmtId="49" fontId="19" fillId="6" borderId="18" xfId="1" applyNumberFormat="1" applyFont="1" applyFill="1" applyBorder="1" applyAlignment="1">
      <alignment horizontal="center" vertical="center" shrinkToFit="1"/>
    </xf>
    <xf numFmtId="0" fontId="19" fillId="6" borderId="17" xfId="1" applyFont="1" applyFill="1" applyBorder="1" applyAlignment="1">
      <alignment horizontal="center" vertical="center" shrinkToFit="1"/>
    </xf>
    <xf numFmtId="49" fontId="19" fillId="6" borderId="19" xfId="1" applyNumberFormat="1" applyFont="1" applyFill="1" applyBorder="1" applyAlignment="1">
      <alignment horizontal="center" vertical="center" shrinkToFit="1"/>
    </xf>
    <xf numFmtId="0" fontId="19" fillId="6" borderId="1" xfId="1" applyFont="1" applyFill="1" applyBorder="1" applyAlignment="1">
      <alignment horizontal="center" vertical="center" shrinkToFit="1"/>
    </xf>
    <xf numFmtId="0" fontId="19" fillId="6" borderId="15" xfId="1" applyFont="1" applyFill="1" applyBorder="1" applyAlignment="1">
      <alignment horizontal="center" vertical="center" shrinkToFit="1"/>
    </xf>
    <xf numFmtId="49" fontId="19" fillId="6" borderId="22" xfId="1" applyNumberFormat="1" applyFont="1" applyFill="1" applyBorder="1" applyAlignment="1">
      <alignment horizontal="center" vertical="center" shrinkToFit="1"/>
    </xf>
    <xf numFmtId="0" fontId="19" fillId="6" borderId="25" xfId="1" applyFont="1" applyFill="1" applyBorder="1" applyAlignment="1">
      <alignment horizontal="center" vertical="center" shrinkToFit="1"/>
    </xf>
    <xf numFmtId="4" fontId="18" fillId="7" borderId="21" xfId="1" applyNumberFormat="1" applyFont="1" applyFill="1" applyBorder="1" applyAlignment="1" applyProtection="1">
      <alignment horizontal="right" vertical="center" shrinkToFit="1"/>
    </xf>
    <xf numFmtId="4" fontId="18" fillId="7" borderId="20" xfId="1" applyNumberFormat="1" applyFont="1" applyFill="1" applyBorder="1" applyAlignment="1" applyProtection="1">
      <alignment horizontal="right" vertical="center" shrinkToFit="1"/>
    </xf>
    <xf numFmtId="4" fontId="18" fillId="7" borderId="23" xfId="1" applyNumberFormat="1" applyFont="1" applyFill="1" applyBorder="1" applyAlignment="1" applyProtection="1">
      <alignment horizontal="right" vertical="center" shrinkToFit="1"/>
    </xf>
    <xf numFmtId="4" fontId="18" fillId="7" borderId="24" xfId="1" applyNumberFormat="1" applyFont="1" applyFill="1" applyBorder="1" applyAlignment="1" applyProtection="1">
      <alignment horizontal="right" vertical="center" shrinkToFit="1"/>
    </xf>
    <xf numFmtId="4" fontId="18" fillId="7" borderId="26" xfId="1" applyNumberFormat="1" applyFont="1" applyFill="1" applyBorder="1" applyAlignment="1" applyProtection="1">
      <alignment horizontal="right" vertical="center" shrinkToFit="1"/>
    </xf>
    <xf numFmtId="4" fontId="18" fillId="7" borderId="27" xfId="1" applyNumberFormat="1" applyFont="1" applyFill="1" applyBorder="1" applyAlignment="1" applyProtection="1">
      <alignment horizontal="right" vertical="center" shrinkToFit="1"/>
    </xf>
    <xf numFmtId="4" fontId="18" fillId="7" borderId="21" xfId="1" applyNumberFormat="1" applyFont="1" applyFill="1" applyBorder="1" applyAlignment="1">
      <alignment horizontal="right" vertical="center" shrinkToFit="1"/>
    </xf>
    <xf numFmtId="4" fontId="18" fillId="7" borderId="27" xfId="1" applyNumberFormat="1" applyFont="1" applyFill="1" applyBorder="1" applyAlignment="1">
      <alignment horizontal="right" vertical="center" shrinkToFit="1"/>
    </xf>
    <xf numFmtId="4" fontId="18" fillId="7" borderId="19" xfId="1" applyNumberFormat="1" applyFont="1" applyFill="1" applyBorder="1" applyAlignment="1">
      <alignment horizontal="right" vertical="center" shrinkToFit="1"/>
    </xf>
    <xf numFmtId="4" fontId="18" fillId="7" borderId="1" xfId="1" applyNumberFormat="1" applyFont="1" applyFill="1" applyBorder="1" applyAlignment="1">
      <alignment horizontal="right" vertical="center" shrinkToFit="1"/>
    </xf>
    <xf numFmtId="4" fontId="18" fillId="7" borderId="23" xfId="1" applyNumberFormat="1" applyFont="1" applyFill="1" applyBorder="1" applyAlignment="1">
      <alignment horizontal="right" vertical="center" shrinkToFit="1"/>
    </xf>
    <xf numFmtId="4" fontId="18" fillId="7" borderId="24" xfId="1" applyNumberFormat="1" applyFont="1" applyFill="1" applyBorder="1" applyAlignment="1">
      <alignment horizontal="right" vertical="center" shrinkToFit="1"/>
    </xf>
    <xf numFmtId="4" fontId="18" fillId="7" borderId="20" xfId="1" applyNumberFormat="1" applyFont="1" applyFill="1" applyBorder="1" applyAlignment="1">
      <alignment horizontal="right" vertical="center" shrinkToFit="1"/>
    </xf>
    <xf numFmtId="4" fontId="18" fillId="7" borderId="26" xfId="1" applyNumberFormat="1" applyFont="1" applyFill="1" applyBorder="1" applyAlignment="1">
      <alignment horizontal="right" vertical="center" shrinkToFit="1"/>
    </xf>
    <xf numFmtId="4" fontId="18" fillId="7" borderId="22" xfId="1" applyNumberFormat="1" applyFont="1" applyFill="1" applyBorder="1" applyAlignment="1">
      <alignment horizontal="right" vertical="center" shrinkToFit="1"/>
    </xf>
    <xf numFmtId="4" fontId="18" fillId="7" borderId="15" xfId="1" applyNumberFormat="1" applyFont="1" applyFill="1" applyBorder="1" applyAlignment="1">
      <alignment horizontal="right" vertical="center" shrinkToFit="1"/>
    </xf>
    <xf numFmtId="4" fontId="18" fillId="7" borderId="0" xfId="1" applyNumberFormat="1" applyFont="1" applyFill="1" applyAlignment="1">
      <alignment horizontal="right" vertical="center" shrinkToFit="1"/>
    </xf>
    <xf numFmtId="4" fontId="19" fillId="7" borderId="19" xfId="1" applyNumberFormat="1" applyFont="1" applyFill="1" applyBorder="1" applyAlignment="1" applyProtection="1">
      <alignment horizontal="right" vertical="center" shrinkToFit="1"/>
    </xf>
    <xf numFmtId="0" fontId="42" fillId="0" borderId="0" xfId="0" applyFont="1"/>
    <xf numFmtId="14" fontId="2" fillId="8" borderId="24" xfId="0" applyNumberFormat="1" applyFont="1" applyFill="1" applyBorder="1" applyAlignment="1" applyProtection="1">
      <alignment horizontal="center"/>
      <protection locked="0"/>
    </xf>
    <xf numFmtId="14" fontId="4" fillId="9" borderId="24" xfId="0" applyNumberFormat="1" applyFont="1" applyFill="1" applyBorder="1" applyAlignment="1" applyProtection="1">
      <alignment horizontal="center"/>
      <protection locked="0"/>
    </xf>
    <xf numFmtId="49" fontId="4" fillId="5" borderId="0" xfId="0" applyNumberFormat="1" applyFont="1" applyFill="1" applyBorder="1" applyAlignment="1" applyProtection="1">
      <alignment horizontal="center" shrinkToFit="1"/>
      <protection locked="0"/>
    </xf>
    <xf numFmtId="0" fontId="1" fillId="9" borderId="0" xfId="0" applyFont="1" applyFill="1"/>
    <xf numFmtId="0" fontId="14" fillId="9" borderId="24" xfId="0" applyFont="1" applyFill="1" applyBorder="1" applyAlignment="1" applyProtection="1">
      <protection locked="0"/>
    </xf>
    <xf numFmtId="4" fontId="4" fillId="9" borderId="15" xfId="0" applyNumberFormat="1" applyFont="1" applyFill="1" applyBorder="1" applyAlignment="1" applyProtection="1">
      <alignment horizontal="center" vertical="top"/>
      <protection locked="0"/>
    </xf>
    <xf numFmtId="4" fontId="3" fillId="9" borderId="15" xfId="0" applyNumberFormat="1" applyFont="1" applyFill="1" applyBorder="1" applyAlignment="1" applyProtection="1">
      <alignment horizontal="center" vertical="top"/>
      <protection locked="0"/>
    </xf>
    <xf numFmtId="1" fontId="4" fillId="9" borderId="15" xfId="0" applyNumberFormat="1" applyFont="1" applyFill="1" applyBorder="1" applyAlignment="1" applyProtection="1">
      <alignment horizontal="center" vertical="top"/>
      <protection locked="0"/>
    </xf>
    <xf numFmtId="11" fontId="4" fillId="9" borderId="12" xfId="0" applyNumberFormat="1" applyFont="1" applyFill="1" applyBorder="1" applyAlignment="1" applyProtection="1">
      <alignment horizontal="center" vertical="top"/>
      <protection locked="0"/>
    </xf>
    <xf numFmtId="10" fontId="14" fillId="9" borderId="12" xfId="0" applyNumberFormat="1" applyFont="1" applyFill="1" applyBorder="1" applyAlignment="1" applyProtection="1">
      <alignment horizontal="right" vertical="top" shrinkToFit="1"/>
      <protection locked="0"/>
    </xf>
    <xf numFmtId="4" fontId="14" fillId="9" borderId="12" xfId="0" applyNumberFormat="1" applyFont="1" applyFill="1" applyBorder="1" applyAlignment="1" applyProtection="1">
      <alignment horizontal="right" vertical="top" shrinkToFit="1"/>
      <protection locked="0"/>
    </xf>
    <xf numFmtId="49" fontId="3" fillId="9" borderId="12" xfId="0" applyNumberFormat="1" applyFont="1" applyFill="1" applyBorder="1" applyAlignment="1" applyProtection="1">
      <alignment vertical="center"/>
      <protection locked="0"/>
    </xf>
    <xf numFmtId="166" fontId="3" fillId="9" borderId="12" xfId="0" applyNumberFormat="1" applyFont="1" applyFill="1" applyBorder="1" applyAlignment="1" applyProtection="1">
      <alignment vertical="center"/>
      <protection locked="0"/>
    </xf>
    <xf numFmtId="49" fontId="3" fillId="9" borderId="12" xfId="0" applyNumberFormat="1" applyFont="1" applyFill="1" applyBorder="1" applyAlignment="1" applyProtection="1">
      <alignment horizontal="center" vertical="center"/>
      <protection locked="0"/>
    </xf>
    <xf numFmtId="4" fontId="3" fillId="9" borderId="12" xfId="0" applyNumberFormat="1" applyFont="1" applyFill="1" applyBorder="1" applyAlignment="1" applyProtection="1">
      <alignment vertical="center"/>
      <protection locked="0"/>
    </xf>
    <xf numFmtId="49" fontId="3" fillId="9" borderId="18" xfId="0" applyNumberFormat="1" applyFont="1" applyFill="1" applyBorder="1" applyAlignment="1" applyProtection="1">
      <alignment vertical="center"/>
      <protection locked="0"/>
    </xf>
    <xf numFmtId="166" fontId="3" fillId="9" borderId="18" xfId="0" applyNumberFormat="1" applyFont="1" applyFill="1" applyBorder="1" applyAlignment="1" applyProtection="1">
      <alignment vertical="center"/>
      <protection locked="0"/>
    </xf>
    <xf numFmtId="49" fontId="3" fillId="9" borderId="18" xfId="0" applyNumberFormat="1" applyFont="1" applyFill="1" applyBorder="1" applyAlignment="1" applyProtection="1">
      <alignment horizontal="center" vertical="center"/>
      <protection locked="0"/>
    </xf>
    <xf numFmtId="4" fontId="3" fillId="9" borderId="18" xfId="0" applyNumberFormat="1" applyFont="1" applyFill="1" applyBorder="1" applyAlignment="1" applyProtection="1">
      <alignment vertical="center"/>
      <protection locked="0"/>
    </xf>
    <xf numFmtId="0" fontId="3" fillId="9" borderId="12" xfId="0" applyNumberFormat="1" applyFont="1" applyFill="1" applyBorder="1" applyAlignment="1" applyProtection="1">
      <alignment vertical="center"/>
      <protection locked="0"/>
    </xf>
    <xf numFmtId="166" fontId="3" fillId="9" borderId="12" xfId="0" applyNumberFormat="1" applyFont="1" applyFill="1" applyBorder="1" applyAlignment="1" applyProtection="1">
      <alignment horizontal="right" vertical="center"/>
      <protection locked="0"/>
    </xf>
    <xf numFmtId="4" fontId="3" fillId="9" borderId="12" xfId="0" applyNumberFormat="1" applyFont="1" applyFill="1" applyBorder="1" applyAlignment="1" applyProtection="1">
      <alignment horizontal="right" vertical="center"/>
      <protection locked="0"/>
    </xf>
    <xf numFmtId="4" fontId="4" fillId="6" borderId="29" xfId="0" applyNumberFormat="1" applyFont="1" applyFill="1" applyBorder="1" applyAlignment="1" applyProtection="1">
      <alignment vertical="center"/>
    </xf>
    <xf numFmtId="4" fontId="4" fillId="6" borderId="16" xfId="0" applyNumberFormat="1" applyFont="1" applyFill="1" applyBorder="1" applyAlignment="1" applyProtection="1">
      <alignment vertical="center"/>
    </xf>
    <xf numFmtId="4" fontId="4" fillId="6" borderId="16" xfId="0" applyNumberFormat="1" applyFont="1" applyFill="1" applyBorder="1" applyAlignment="1" applyProtection="1">
      <alignment horizontal="left" vertical="center"/>
    </xf>
    <xf numFmtId="4" fontId="4" fillId="6" borderId="17" xfId="0" applyNumberFormat="1" applyFont="1" applyFill="1" applyBorder="1" applyAlignment="1" applyProtection="1">
      <alignment vertical="center"/>
    </xf>
    <xf numFmtId="0" fontId="15" fillId="0" borderId="0" xfId="0" applyFont="1" applyAlignment="1">
      <alignment horizontal="left" vertical="center"/>
    </xf>
    <xf numFmtId="4" fontId="18" fillId="10" borderId="21" xfId="1" applyNumberFormat="1" applyFont="1" applyFill="1" applyBorder="1" applyAlignment="1" applyProtection="1">
      <alignment horizontal="right" vertical="center" shrinkToFit="1"/>
      <protection locked="0"/>
    </xf>
    <xf numFmtId="4" fontId="18" fillId="10" borderId="21" xfId="1" applyNumberFormat="1" applyFont="1" applyFill="1" applyBorder="1" applyAlignment="1" applyProtection="1">
      <alignment horizontal="right" vertical="center" shrinkToFit="1"/>
    </xf>
    <xf numFmtId="4" fontId="18" fillId="10" borderId="23" xfId="1" applyNumberFormat="1" applyFont="1" applyFill="1" applyBorder="1" applyAlignment="1" applyProtection="1">
      <alignment horizontal="right" vertical="center" shrinkToFit="1"/>
      <protection locked="0"/>
    </xf>
    <xf numFmtId="4" fontId="18" fillId="10" borderId="19" xfId="1" applyNumberFormat="1" applyFont="1" applyFill="1" applyBorder="1" applyAlignment="1" applyProtection="1">
      <alignment horizontal="right" vertical="center" shrinkToFit="1"/>
      <protection locked="0"/>
    </xf>
    <xf numFmtId="49" fontId="10" fillId="7" borderId="2" xfId="0" applyNumberFormat="1" applyFont="1" applyFill="1" applyBorder="1" applyAlignment="1">
      <alignment horizontal="left" vertical="center"/>
    </xf>
    <xf numFmtId="49" fontId="10" fillId="7" borderId="3" xfId="0" applyNumberFormat="1" applyFont="1" applyFill="1" applyBorder="1" applyAlignment="1">
      <alignment horizontal="center" vertical="center"/>
    </xf>
    <xf numFmtId="0" fontId="10" fillId="7" borderId="3" xfId="0" applyFont="1" applyFill="1" applyBorder="1" applyAlignment="1">
      <alignment horizontal="center" vertical="center" wrapText="1"/>
    </xf>
    <xf numFmtId="49" fontId="10" fillId="7" borderId="0" xfId="0" applyNumberFormat="1" applyFont="1" applyFill="1" applyBorder="1" applyAlignment="1">
      <alignment horizontal="left" vertical="center"/>
    </xf>
    <xf numFmtId="49" fontId="10" fillId="7" borderId="1" xfId="0" applyNumberFormat="1" applyFont="1" applyFill="1" applyBorder="1" applyAlignment="1">
      <alignment horizontal="left" vertical="center"/>
    </xf>
    <xf numFmtId="0" fontId="17" fillId="7" borderId="1" xfId="0" applyFont="1" applyFill="1" applyBorder="1" applyAlignment="1">
      <alignment horizontal="center" vertical="center" wrapText="1"/>
    </xf>
    <xf numFmtId="49" fontId="17" fillId="7" borderId="1" xfId="0" applyNumberFormat="1" applyFont="1" applyFill="1" applyBorder="1" applyAlignment="1">
      <alignment horizontal="center" vertical="center" shrinkToFit="1"/>
    </xf>
    <xf numFmtId="0" fontId="17" fillId="7" borderId="1" xfId="0" applyFont="1" applyFill="1" applyBorder="1" applyAlignment="1">
      <alignment horizontal="center" vertical="center" shrinkToFit="1"/>
    </xf>
    <xf numFmtId="49" fontId="10" fillId="7" borderId="6" xfId="0" applyNumberFormat="1" applyFont="1" applyFill="1" applyBorder="1" applyAlignment="1">
      <alignment horizontal="center" vertical="center"/>
    </xf>
    <xf numFmtId="49" fontId="10" fillId="7" borderId="7" xfId="0" applyNumberFormat="1" applyFont="1" applyFill="1" applyBorder="1" applyAlignment="1">
      <alignment horizontal="center" vertical="center"/>
    </xf>
    <xf numFmtId="0" fontId="17" fillId="7" borderId="7" xfId="0" applyFont="1" applyFill="1" applyBorder="1" applyAlignment="1">
      <alignment horizontal="center" vertical="center" wrapText="1"/>
    </xf>
    <xf numFmtId="0" fontId="17" fillId="7" borderId="7" xfId="0" applyFont="1" applyFill="1" applyBorder="1" applyAlignment="1">
      <alignment horizontal="center" vertical="center" shrinkToFit="1"/>
    </xf>
    <xf numFmtId="4" fontId="12" fillId="7" borderId="30" xfId="0" applyNumberFormat="1" applyFont="1" applyFill="1" applyBorder="1" applyAlignment="1">
      <alignment horizontal="right" vertical="center"/>
    </xf>
    <xf numFmtId="2" fontId="12" fillId="7" borderId="0" xfId="0" applyNumberFormat="1" applyFont="1" applyFill="1" applyBorder="1" applyAlignment="1">
      <alignment horizontal="right" vertical="center"/>
    </xf>
    <xf numFmtId="4" fontId="12" fillId="7" borderId="21" xfId="0" applyNumberFormat="1" applyFont="1" applyFill="1" applyBorder="1" applyAlignment="1" applyProtection="1">
      <alignment horizontal="right" vertical="center"/>
    </xf>
    <xf numFmtId="4" fontId="12" fillId="7" borderId="20" xfId="0" applyNumberFormat="1" applyFont="1" applyFill="1" applyBorder="1" applyAlignment="1" applyProtection="1">
      <alignment horizontal="right" vertical="center"/>
    </xf>
    <xf numFmtId="4" fontId="12" fillId="7" borderId="31" xfId="0" applyNumberFormat="1" applyFont="1" applyFill="1" applyBorder="1" applyAlignment="1" applyProtection="1">
      <alignment horizontal="right" vertical="center"/>
    </xf>
    <xf numFmtId="2" fontId="12" fillId="7" borderId="30" xfId="0" applyNumberFormat="1" applyFont="1" applyFill="1" applyBorder="1" applyAlignment="1">
      <alignment horizontal="right" vertical="center"/>
    </xf>
    <xf numFmtId="4" fontId="12" fillId="7" borderId="28" xfId="0" applyNumberFormat="1" applyFont="1" applyFill="1" applyBorder="1" applyAlignment="1" applyProtection="1">
      <alignment horizontal="right" vertical="center"/>
    </xf>
    <xf numFmtId="4" fontId="12" fillId="7" borderId="32" xfId="0" applyNumberFormat="1" applyFont="1" applyFill="1" applyBorder="1" applyAlignment="1" applyProtection="1">
      <alignment horizontal="right" vertical="center"/>
    </xf>
    <xf numFmtId="4" fontId="9" fillId="7" borderId="28" xfId="0" applyNumberFormat="1" applyFont="1" applyFill="1" applyBorder="1" applyAlignment="1" applyProtection="1">
      <alignment horizontal="right" vertical="center"/>
    </xf>
    <xf numFmtId="4" fontId="12" fillId="10" borderId="21" xfId="0" applyNumberFormat="1" applyFont="1" applyFill="1" applyBorder="1" applyAlignment="1" applyProtection="1">
      <alignment horizontal="right" vertical="center"/>
      <protection locked="0"/>
    </xf>
    <xf numFmtId="4" fontId="12" fillId="10" borderId="28" xfId="0" applyNumberFormat="1" applyFont="1" applyFill="1" applyBorder="1" applyAlignment="1" applyProtection="1">
      <alignment horizontal="right" vertical="center"/>
      <protection locked="0"/>
    </xf>
    <xf numFmtId="0" fontId="25" fillId="0" borderId="0" xfId="0" applyFont="1" applyAlignment="1" applyProtection="1">
      <alignment horizontal="left" vertical="top"/>
    </xf>
    <xf numFmtId="0" fontId="25" fillId="0" borderId="0" xfId="0" applyFont="1" applyBorder="1" applyAlignment="1" applyProtection="1">
      <alignment horizontal="left" vertical="top"/>
    </xf>
    <xf numFmtId="164" fontId="16" fillId="0" borderId="0" xfId="2" applyNumberFormat="1" applyFont="1" applyFill="1" applyBorder="1" applyAlignment="1">
      <alignment horizontal="center"/>
    </xf>
    <xf numFmtId="14" fontId="25" fillId="0" borderId="0" xfId="0" applyNumberFormat="1" applyFont="1" applyBorder="1" applyAlignment="1">
      <alignment vertical="top"/>
    </xf>
    <xf numFmtId="14" fontId="25" fillId="0" borderId="0" xfId="0" applyNumberFormat="1" applyFont="1" applyAlignment="1" applyProtection="1">
      <alignment horizontal="left" vertical="top"/>
    </xf>
    <xf numFmtId="49" fontId="14" fillId="0" borderId="0" xfId="2" applyNumberFormat="1" applyFont="1" applyBorder="1" applyAlignment="1" applyProtection="1">
      <alignment shrinkToFit="1"/>
    </xf>
    <xf numFmtId="49" fontId="16" fillId="0" borderId="0" xfId="2" applyNumberFormat="1" applyFont="1" applyBorder="1" applyAlignment="1" applyProtection="1">
      <alignment horizontal="right"/>
    </xf>
    <xf numFmtId="49" fontId="14" fillId="0" borderId="0" xfId="2" applyNumberFormat="1" applyFont="1" applyBorder="1" applyAlignment="1">
      <alignment horizontal="center"/>
    </xf>
    <xf numFmtId="3" fontId="14" fillId="0" borderId="24" xfId="2" applyNumberFormat="1" applyFont="1" applyBorder="1" applyAlignment="1" applyProtection="1">
      <alignment horizontal="center"/>
    </xf>
    <xf numFmtId="3" fontId="14" fillId="0" borderId="24" xfId="2" applyNumberFormat="1" applyFont="1" applyFill="1" applyBorder="1" applyAlignment="1" applyProtection="1">
      <alignment horizontal="center"/>
    </xf>
    <xf numFmtId="49" fontId="14" fillId="0" borderId="0" xfId="2" applyNumberFormat="1" applyFont="1" applyBorder="1" applyAlignment="1"/>
    <xf numFmtId="0" fontId="19" fillId="6" borderId="0" xfId="1" applyFont="1" applyFill="1" applyBorder="1" applyAlignment="1">
      <alignment horizontal="center" vertical="center" shrinkToFit="1"/>
    </xf>
    <xf numFmtId="0" fontId="3" fillId="4" borderId="18" xfId="0" applyNumberFormat="1" applyFont="1" applyFill="1" applyBorder="1" applyAlignment="1" applyProtection="1">
      <alignment horizontal="left" vertical="center"/>
    </xf>
    <xf numFmtId="0" fontId="3" fillId="0" borderId="0" xfId="0" applyFont="1" applyAlignment="1" applyProtection="1">
      <alignment vertical="center"/>
    </xf>
    <xf numFmtId="0" fontId="40" fillId="0" borderId="0" xfId="0" applyFont="1" applyAlignment="1" applyProtection="1">
      <alignment vertical="center"/>
    </xf>
    <xf numFmtId="0" fontId="3" fillId="0" borderId="0" xfId="0" applyFont="1" applyAlignment="1" applyProtection="1">
      <alignment vertical="center" wrapText="1"/>
    </xf>
    <xf numFmtId="49" fontId="38" fillId="0" borderId="0" xfId="0" applyNumberFormat="1" applyFont="1" applyAlignment="1" applyProtection="1">
      <alignment vertical="center" wrapText="1"/>
    </xf>
    <xf numFmtId="0" fontId="38" fillId="0" borderId="0" xfId="0" applyFont="1" applyAlignment="1" applyProtection="1">
      <alignment vertical="center"/>
    </xf>
    <xf numFmtId="0" fontId="38" fillId="0" borderId="0" xfId="0" applyFont="1" applyAlignment="1" applyProtection="1">
      <alignment horizontal="left" vertical="center" wrapText="1" shrinkToFit="1"/>
    </xf>
    <xf numFmtId="0" fontId="38" fillId="0" borderId="0" xfId="0" applyFont="1" applyAlignment="1" applyProtection="1">
      <alignment horizontal="left" vertical="center" wrapText="1"/>
    </xf>
    <xf numFmtId="0" fontId="38" fillId="0" borderId="0" xfId="0" applyFont="1" applyAlignment="1" applyProtection="1">
      <alignment vertical="center" wrapText="1"/>
    </xf>
    <xf numFmtId="49" fontId="5" fillId="0" borderId="0" xfId="0" applyNumberFormat="1" applyFont="1" applyAlignment="1" applyProtection="1">
      <alignment horizontal="center" vertical="center"/>
    </xf>
    <xf numFmtId="14" fontId="35" fillId="0" borderId="0" xfId="0" applyNumberFormat="1" applyFont="1" applyAlignment="1" applyProtection="1">
      <alignment horizontal="center" vertical="center"/>
    </xf>
    <xf numFmtId="0" fontId="35" fillId="0" borderId="0" xfId="0" applyFont="1" applyAlignment="1" applyProtection="1">
      <alignment horizontal="center" vertical="center"/>
    </xf>
    <xf numFmtId="0" fontId="5" fillId="0" borderId="0" xfId="0" applyFont="1" applyAlignment="1" applyProtection="1">
      <alignment vertical="center"/>
    </xf>
    <xf numFmtId="0" fontId="39" fillId="0" borderId="0" xfId="0" applyFont="1" applyAlignment="1" applyProtection="1">
      <alignment vertical="center"/>
    </xf>
    <xf numFmtId="0" fontId="43" fillId="0" borderId="0" xfId="0" applyFont="1" applyBorder="1" applyAlignment="1">
      <alignment horizontal="left"/>
    </xf>
    <xf numFmtId="1" fontId="4" fillId="9" borderId="20" xfId="0" applyNumberFormat="1" applyFont="1" applyFill="1" applyBorder="1" applyAlignment="1" applyProtection="1">
      <alignment horizontal="center"/>
      <protection locked="0"/>
    </xf>
    <xf numFmtId="49" fontId="4" fillId="9" borderId="20" xfId="0" applyNumberFormat="1" applyFont="1" applyFill="1" applyBorder="1" applyAlignment="1" applyProtection="1">
      <alignment horizontal="center"/>
      <protection locked="0"/>
    </xf>
    <xf numFmtId="0" fontId="16" fillId="0" borderId="0" xfId="0" applyFont="1" applyAlignment="1">
      <alignment horizontal="justify" vertical="center" wrapText="1"/>
    </xf>
    <xf numFmtId="0" fontId="14" fillId="0" borderId="0" xfId="0" applyFont="1"/>
    <xf numFmtId="0" fontId="5" fillId="0" borderId="0" xfId="0" applyFont="1" applyAlignment="1">
      <alignment horizontal="right"/>
    </xf>
    <xf numFmtId="49" fontId="4" fillId="9" borderId="24" xfId="0" applyNumberFormat="1" applyFont="1" applyFill="1" applyBorder="1" applyAlignment="1" applyProtection="1">
      <alignment horizontal="center" shrinkToFit="1"/>
      <protection locked="0"/>
    </xf>
    <xf numFmtId="0" fontId="14" fillId="0" borderId="0" xfId="0" applyFont="1" applyBorder="1" applyAlignment="1">
      <alignment horizontal="left"/>
    </xf>
    <xf numFmtId="0" fontId="3" fillId="9" borderId="20" xfId="0" applyFont="1" applyFill="1" applyBorder="1" applyAlignment="1" applyProtection="1">
      <alignment horizontal="left"/>
      <protection locked="0"/>
    </xf>
    <xf numFmtId="0" fontId="3" fillId="9" borderId="24" xfId="0" applyFont="1" applyFill="1" applyBorder="1" applyAlignment="1" applyProtection="1">
      <alignment horizontal="left"/>
      <protection locked="0"/>
    </xf>
    <xf numFmtId="0" fontId="4" fillId="9" borderId="24" xfId="0" applyFont="1" applyFill="1" applyBorder="1" applyAlignment="1" applyProtection="1">
      <alignment horizontal="left" shrinkToFit="1"/>
      <protection locked="0"/>
    </xf>
    <xf numFmtId="0" fontId="4" fillId="9" borderId="24" xfId="0" applyFont="1" applyFill="1" applyBorder="1" applyAlignment="1" applyProtection="1">
      <alignment horizontal="left"/>
      <protection locked="0"/>
    </xf>
    <xf numFmtId="0" fontId="15" fillId="0" borderId="0" xfId="0" applyFont="1" applyAlignment="1">
      <alignment horizontal="left"/>
    </xf>
    <xf numFmtId="0" fontId="3" fillId="0" borderId="0" xfId="0" applyFont="1"/>
    <xf numFmtId="0" fontId="11" fillId="0" borderId="15" xfId="0" applyFont="1" applyBorder="1" applyAlignment="1">
      <alignment horizontal="right"/>
    </xf>
    <xf numFmtId="0" fontId="11" fillId="0" borderId="16" xfId="0" applyFont="1" applyBorder="1" applyAlignment="1">
      <alignment horizontal="right"/>
    </xf>
    <xf numFmtId="0" fontId="3" fillId="0" borderId="0" xfId="0" applyFont="1" applyBorder="1"/>
    <xf numFmtId="1" fontId="4" fillId="9" borderId="24" xfId="0" applyNumberFormat="1" applyFont="1" applyFill="1" applyBorder="1" applyAlignment="1" applyProtection="1">
      <alignment horizontal="center"/>
      <protection locked="0"/>
    </xf>
    <xf numFmtId="49" fontId="4" fillId="9" borderId="20" xfId="0" applyNumberFormat="1" applyFont="1" applyFill="1" applyBorder="1" applyAlignment="1" applyProtection="1">
      <alignment horizontal="center" shrinkToFit="1"/>
      <protection locked="0"/>
    </xf>
    <xf numFmtId="14" fontId="4" fillId="9" borderId="20" xfId="0" applyNumberFormat="1" applyFont="1" applyFill="1" applyBorder="1" applyAlignment="1" applyProtection="1">
      <alignment horizontal="center"/>
      <protection locked="0"/>
    </xf>
    <xf numFmtId="0" fontId="14" fillId="0" borderId="0" xfId="0" applyFont="1" applyAlignment="1">
      <alignment horizontal="center"/>
    </xf>
    <xf numFmtId="0" fontId="7" fillId="0" borderId="0" xfId="0" applyFont="1" applyAlignment="1">
      <alignment horizontal="center"/>
    </xf>
    <xf numFmtId="0" fontId="4" fillId="9" borderId="0" xfId="0" applyFont="1" applyFill="1" applyBorder="1" applyAlignment="1" applyProtection="1">
      <alignment horizontal="left"/>
      <protection locked="0"/>
    </xf>
    <xf numFmtId="0" fontId="4" fillId="9" borderId="20" xfId="0" applyFont="1" applyFill="1" applyBorder="1" applyAlignment="1" applyProtection="1">
      <alignment horizontal="left"/>
      <protection locked="0"/>
    </xf>
    <xf numFmtId="0" fontId="38" fillId="0" borderId="20" xfId="0" applyFont="1" applyFill="1" applyBorder="1" applyAlignment="1" applyProtection="1">
      <alignment horizontal="left"/>
    </xf>
    <xf numFmtId="49" fontId="4" fillId="9" borderId="24" xfId="0" applyNumberFormat="1" applyFont="1" applyFill="1" applyBorder="1" applyAlignment="1" applyProtection="1">
      <alignment horizontal="center"/>
      <protection locked="0"/>
    </xf>
    <xf numFmtId="0" fontId="4" fillId="0" borderId="33" xfId="0" applyFont="1" applyBorder="1" applyAlignment="1">
      <alignment horizontal="center" shrinkToFit="1"/>
    </xf>
    <xf numFmtId="0" fontId="3" fillId="0" borderId="0" xfId="0" applyNumberFormat="1" applyFont="1" applyFill="1" applyBorder="1" applyAlignment="1">
      <alignment horizontal="left" vertical="center"/>
    </xf>
    <xf numFmtId="49" fontId="32" fillId="0" borderId="0" xfId="0" applyNumberFormat="1" applyFont="1" applyBorder="1" applyAlignment="1" applyProtection="1">
      <alignment horizontal="left" vertical="center" wrapText="1"/>
    </xf>
    <xf numFmtId="0" fontId="22" fillId="2" borderId="15" xfId="0" applyFont="1" applyFill="1" applyBorder="1" applyAlignment="1" applyProtection="1">
      <alignment horizontal="center" vertical="center"/>
    </xf>
    <xf numFmtId="0" fontId="32" fillId="0" borderId="0" xfId="0" applyFont="1" applyBorder="1" applyAlignment="1" applyProtection="1">
      <alignment horizontal="left" wrapText="1"/>
    </xf>
    <xf numFmtId="0" fontId="17" fillId="0" borderId="0" xfId="0" applyFont="1" applyFill="1" applyBorder="1" applyAlignment="1" applyProtection="1">
      <alignment horizontal="center" shrinkToFit="1"/>
    </xf>
    <xf numFmtId="0" fontId="32" fillId="0" borderId="0" xfId="0" applyFont="1" applyBorder="1" applyAlignment="1" applyProtection="1">
      <alignment horizontal="left" vertical="top" wrapText="1"/>
    </xf>
    <xf numFmtId="0" fontId="9" fillId="0" borderId="0" xfId="0" applyFont="1" applyBorder="1" applyAlignment="1" applyProtection="1">
      <alignment horizontal="left"/>
    </xf>
    <xf numFmtId="0" fontId="32" fillId="0" borderId="0" xfId="0" applyFont="1" applyBorder="1" applyAlignment="1" applyProtection="1">
      <alignment horizontal="left"/>
    </xf>
    <xf numFmtId="49" fontId="4" fillId="0" borderId="12" xfId="0" applyNumberFormat="1" applyFont="1" applyBorder="1" applyAlignment="1" applyProtection="1">
      <alignment horizontal="left" vertical="center"/>
    </xf>
    <xf numFmtId="49" fontId="4" fillId="4" borderId="12" xfId="0" applyNumberFormat="1" applyFont="1" applyFill="1" applyBorder="1" applyAlignment="1" applyProtection="1">
      <alignment horizontal="center" vertical="center"/>
    </xf>
    <xf numFmtId="49" fontId="4" fillId="6" borderId="12" xfId="0" applyNumberFormat="1" applyFont="1" applyFill="1" applyBorder="1" applyAlignment="1" applyProtection="1">
      <alignment horizontal="left" vertical="center"/>
    </xf>
    <xf numFmtId="49" fontId="3" fillId="4" borderId="12" xfId="0" applyNumberFormat="1" applyFont="1" applyFill="1" applyBorder="1" applyAlignment="1" applyProtection="1">
      <alignment horizontal="center" vertical="center"/>
    </xf>
    <xf numFmtId="0" fontId="4" fillId="0" borderId="12" xfId="0" applyNumberFormat="1" applyFont="1" applyBorder="1" applyAlignment="1" applyProtection="1">
      <alignment horizontal="left" vertical="center"/>
    </xf>
    <xf numFmtId="4" fontId="4" fillId="6" borderId="12" xfId="0" applyNumberFormat="1" applyFont="1" applyFill="1" applyBorder="1" applyAlignment="1" applyProtection="1">
      <alignment horizontal="left" vertical="center"/>
    </xf>
    <xf numFmtId="0" fontId="4" fillId="4" borderId="14" xfId="0" applyFont="1" applyFill="1" applyBorder="1" applyAlignment="1">
      <alignment horizontal="center" vertical="center" wrapText="1" shrinkToFit="1"/>
    </xf>
    <xf numFmtId="0" fontId="4" fillId="4" borderId="11" xfId="0" applyFont="1" applyFill="1" applyBorder="1" applyAlignment="1">
      <alignment horizontal="center" vertical="center" wrapText="1" shrinkToFit="1"/>
    </xf>
    <xf numFmtId="0" fontId="4" fillId="4" borderId="13" xfId="0" applyFont="1" applyFill="1" applyBorder="1" applyAlignment="1">
      <alignment horizontal="center" vertical="center" wrapText="1" shrinkToFit="1"/>
    </xf>
    <xf numFmtId="0" fontId="16" fillId="9" borderId="11" xfId="0" applyFont="1" applyFill="1" applyBorder="1" applyAlignment="1" applyProtection="1">
      <alignment horizontal="center" vertical="center" wrapText="1" shrinkToFit="1"/>
      <protection locked="0"/>
    </xf>
    <xf numFmtId="0" fontId="16" fillId="9" borderId="13" xfId="0" applyFont="1" applyFill="1" applyBorder="1" applyAlignment="1" applyProtection="1">
      <alignment horizontal="center" vertical="center" wrapText="1" shrinkToFit="1"/>
      <protection locked="0"/>
    </xf>
    <xf numFmtId="49" fontId="4" fillId="0" borderId="14" xfId="0" applyNumberFormat="1" applyFont="1" applyBorder="1" applyAlignment="1" applyProtection="1">
      <alignment horizontal="left" vertical="center"/>
    </xf>
    <xf numFmtId="49" fontId="4" fillId="0" borderId="13" xfId="0" applyNumberFormat="1" applyFont="1" applyBorder="1" applyAlignment="1" applyProtection="1">
      <alignment horizontal="left"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2" xfId="0" applyFont="1" applyFill="1" applyBorder="1" applyAlignment="1">
      <alignment horizontal="center" vertical="center"/>
    </xf>
    <xf numFmtId="0" fontId="27" fillId="4" borderId="18" xfId="0" applyFont="1" applyFill="1" applyBorder="1" applyAlignment="1">
      <alignment horizontal="center" vertical="center" wrapText="1" shrinkToFit="1"/>
    </xf>
    <xf numFmtId="0" fontId="27" fillId="4" borderId="22" xfId="0" applyFont="1" applyFill="1" applyBorder="1" applyAlignment="1">
      <alignment horizontal="center" vertical="center" shrinkToFit="1"/>
    </xf>
    <xf numFmtId="0" fontId="4" fillId="4" borderId="18" xfId="0" applyFont="1" applyFill="1" applyBorder="1" applyAlignment="1">
      <alignment horizontal="center" vertical="center" wrapText="1" shrinkToFit="1"/>
    </xf>
    <xf numFmtId="0" fontId="4" fillId="4" borderId="22" xfId="0" applyFont="1" applyFill="1" applyBorder="1" applyAlignment="1">
      <alignment horizontal="center" vertical="center" shrinkToFi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18" xfId="0" applyFont="1" applyFill="1" applyBorder="1" applyAlignment="1">
      <alignment horizontal="center" vertical="center" shrinkToFit="1"/>
    </xf>
    <xf numFmtId="0" fontId="4" fillId="4" borderId="19" xfId="0" applyFont="1" applyFill="1" applyBorder="1" applyAlignment="1">
      <alignment horizontal="center" vertical="center" shrinkToFit="1"/>
    </xf>
    <xf numFmtId="0" fontId="4" fillId="4" borderId="18" xfId="0" applyFont="1" applyFill="1" applyBorder="1" applyAlignment="1">
      <alignment horizontal="center" vertical="center" textRotation="90" wrapText="1" shrinkToFit="1"/>
    </xf>
    <xf numFmtId="0" fontId="4" fillId="4" borderId="19" xfId="0" applyFont="1" applyFill="1" applyBorder="1" applyAlignment="1">
      <alignment horizontal="center" vertical="center" textRotation="90" wrapText="1" shrinkToFit="1"/>
    </xf>
    <xf numFmtId="0" fontId="4" fillId="4" borderId="22" xfId="0" applyFont="1" applyFill="1" applyBorder="1" applyAlignment="1">
      <alignment horizontal="center" vertical="center" textRotation="90" wrapText="1" shrinkToFit="1"/>
    </xf>
    <xf numFmtId="0" fontId="27" fillId="4" borderId="22" xfId="0" applyFont="1" applyFill="1" applyBorder="1" applyAlignment="1">
      <alignment horizontal="center" vertical="center" wrapText="1" shrinkToFit="1"/>
    </xf>
    <xf numFmtId="0" fontId="16" fillId="4" borderId="14" xfId="0" applyFont="1" applyFill="1" applyBorder="1" applyAlignment="1">
      <alignment horizontal="center" vertical="center" shrinkToFit="1"/>
    </xf>
    <xf numFmtId="0" fontId="16" fillId="4" borderId="11" xfId="0" applyFont="1" applyFill="1" applyBorder="1" applyAlignment="1">
      <alignment horizontal="center" vertical="center" shrinkToFit="1"/>
    </xf>
    <xf numFmtId="14" fontId="4" fillId="4" borderId="34" xfId="0" applyNumberFormat="1" applyFont="1" applyFill="1" applyBorder="1" applyAlignment="1" applyProtection="1">
      <alignment horizontal="center" vertical="center" shrinkToFit="1"/>
    </xf>
    <xf numFmtId="14" fontId="4" fillId="4" borderId="15" xfId="0" applyNumberFormat="1" applyFont="1" applyFill="1" applyBorder="1" applyAlignment="1" applyProtection="1">
      <alignment horizontal="center" vertical="center" shrinkToFit="1"/>
    </xf>
    <xf numFmtId="14" fontId="4" fillId="4" borderId="25" xfId="0" applyNumberFormat="1" applyFont="1" applyFill="1" applyBorder="1" applyAlignment="1" applyProtection="1">
      <alignment horizontal="center" vertical="center" shrinkToFit="1"/>
    </xf>
    <xf numFmtId="0" fontId="36" fillId="4" borderId="18" xfId="0" applyFont="1" applyFill="1" applyBorder="1" applyAlignment="1">
      <alignment horizontal="center" vertical="center" wrapText="1" shrinkToFit="1"/>
    </xf>
    <xf numFmtId="0" fontId="36" fillId="4" borderId="19" xfId="0" applyFont="1" applyFill="1" applyBorder="1" applyAlignment="1">
      <alignment horizontal="center" vertical="center" wrapText="1" shrinkToFit="1"/>
    </xf>
    <xf numFmtId="0" fontId="36" fillId="4" borderId="22" xfId="0" applyFont="1" applyFill="1" applyBorder="1" applyAlignment="1">
      <alignment horizontal="center" vertical="center" wrapText="1" shrinkToFit="1"/>
    </xf>
    <xf numFmtId="0" fontId="27" fillId="4" borderId="19" xfId="0" applyFont="1" applyFill="1" applyBorder="1" applyAlignment="1">
      <alignment horizontal="center" vertical="center" wrapText="1" shrinkToFit="1"/>
    </xf>
    <xf numFmtId="0" fontId="16" fillId="4" borderId="14" xfId="0" applyFont="1" applyFill="1" applyBorder="1" applyAlignment="1">
      <alignment horizontal="center" shrinkToFit="1"/>
    </xf>
    <xf numFmtId="0" fontId="16" fillId="4" borderId="11" xfId="0" applyFont="1" applyFill="1" applyBorder="1" applyAlignment="1">
      <alignment horizontal="center" shrinkToFit="1"/>
    </xf>
    <xf numFmtId="0" fontId="16" fillId="4" borderId="13" xfId="0" applyFont="1" applyFill="1" applyBorder="1" applyAlignment="1">
      <alignment horizontal="center" shrinkToFit="1"/>
    </xf>
    <xf numFmtId="4" fontId="3" fillId="9" borderId="11" xfId="0" applyNumberFormat="1" applyFont="1" applyFill="1" applyBorder="1" applyAlignment="1" applyProtection="1">
      <alignment horizontal="right" vertical="top"/>
      <protection locked="0"/>
    </xf>
    <xf numFmtId="11" fontId="3" fillId="0" borderId="0" xfId="0" applyNumberFormat="1" applyFont="1" applyFill="1" applyBorder="1" applyAlignment="1" applyProtection="1">
      <alignment horizontal="left" vertical="top" wrapText="1"/>
    </xf>
    <xf numFmtId="11" fontId="3" fillId="0" borderId="0" xfId="0" applyNumberFormat="1" applyFont="1" applyFill="1" applyBorder="1" applyAlignment="1" applyProtection="1">
      <alignment vertical="top" wrapText="1"/>
    </xf>
    <xf numFmtId="11" fontId="3" fillId="0" borderId="0" xfId="0" applyNumberFormat="1" applyFont="1" applyAlignment="1" applyProtection="1">
      <alignment vertical="top"/>
    </xf>
    <xf numFmtId="11" fontId="4" fillId="0" borderId="0" xfId="0" applyNumberFormat="1" applyFont="1" applyFill="1" applyBorder="1" applyAlignment="1" applyProtection="1">
      <alignment vertical="top" wrapText="1"/>
    </xf>
    <xf numFmtId="11" fontId="3" fillId="0" borderId="0" xfId="0" applyNumberFormat="1" applyFont="1" applyFill="1" applyBorder="1" applyAlignment="1" applyProtection="1">
      <alignment horizontal="left" vertical="top"/>
    </xf>
    <xf numFmtId="4" fontId="3" fillId="9" borderId="15" xfId="0" applyNumberFormat="1" applyFont="1" applyFill="1" applyBorder="1" applyAlignment="1" applyProtection="1">
      <alignment horizontal="right" vertical="top"/>
      <protection locked="0"/>
    </xf>
    <xf numFmtId="14" fontId="3" fillId="9" borderId="15" xfId="0" applyNumberFormat="1" applyFont="1" applyFill="1" applyBorder="1" applyAlignment="1" applyProtection="1">
      <alignment horizontal="center" vertical="top"/>
      <protection locked="0"/>
    </xf>
    <xf numFmtId="165" fontId="3" fillId="0" borderId="0" xfId="0" applyNumberFormat="1" applyFont="1" applyFill="1" applyBorder="1" applyAlignment="1" applyProtection="1">
      <alignment horizontal="left" vertical="top"/>
    </xf>
    <xf numFmtId="4" fontId="3" fillId="9" borderId="15" xfId="0" applyNumberFormat="1" applyFont="1" applyFill="1" applyBorder="1" applyAlignment="1" applyProtection="1">
      <alignment horizontal="center" vertical="top" shrinkToFit="1"/>
      <protection locked="0"/>
    </xf>
    <xf numFmtId="4" fontId="3" fillId="9" borderId="15" xfId="0" applyNumberFormat="1" applyFont="1" applyFill="1" applyBorder="1" applyAlignment="1" applyProtection="1">
      <alignment horizontal="right" vertical="top" wrapText="1"/>
      <protection locked="0"/>
    </xf>
    <xf numFmtId="14" fontId="3" fillId="9" borderId="11" xfId="0" applyNumberFormat="1" applyFont="1" applyFill="1" applyBorder="1" applyAlignment="1" applyProtection="1">
      <alignment horizontal="center" vertical="top"/>
      <protection locked="0"/>
    </xf>
    <xf numFmtId="49" fontId="10" fillId="2" borderId="29" xfId="0" applyNumberFormat="1" applyFont="1" applyFill="1" applyBorder="1" applyAlignment="1" applyProtection="1">
      <alignment horizontal="center" vertical="top"/>
    </xf>
    <xf numFmtId="49" fontId="10" fillId="2" borderId="16" xfId="0" applyNumberFormat="1" applyFont="1" applyFill="1" applyBorder="1" applyAlignment="1" applyProtection="1">
      <alignment horizontal="center" vertical="top"/>
    </xf>
    <xf numFmtId="49" fontId="10" fillId="2" borderId="17" xfId="0" applyNumberFormat="1" applyFont="1" applyFill="1" applyBorder="1" applyAlignment="1" applyProtection="1">
      <alignment horizontal="center" vertical="top"/>
    </xf>
    <xf numFmtId="49" fontId="10" fillId="2" borderId="34" xfId="0" applyNumberFormat="1" applyFont="1" applyFill="1" applyBorder="1" applyAlignment="1" applyProtection="1">
      <alignment horizontal="center" vertical="top"/>
    </xf>
    <xf numFmtId="49" fontId="10" fillId="2" borderId="15" xfId="0" applyNumberFormat="1" applyFont="1" applyFill="1" applyBorder="1" applyAlignment="1" applyProtection="1">
      <alignment horizontal="center" vertical="top"/>
    </xf>
    <xf numFmtId="49" fontId="10" fillId="2" borderId="25" xfId="0" applyNumberFormat="1" applyFont="1" applyFill="1" applyBorder="1" applyAlignment="1" applyProtection="1">
      <alignment horizontal="center" vertical="top"/>
    </xf>
    <xf numFmtId="0" fontId="4"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right" vertical="top"/>
    </xf>
    <xf numFmtId="4" fontId="4" fillId="0" borderId="0" xfId="0" applyNumberFormat="1" applyFont="1" applyFill="1" applyBorder="1" applyAlignment="1" applyProtection="1">
      <alignment horizontal="center" vertical="top" wrapText="1"/>
    </xf>
    <xf numFmtId="14" fontId="4" fillId="9" borderId="25" xfId="0" applyNumberFormat="1" applyFont="1" applyFill="1" applyBorder="1" applyAlignment="1" applyProtection="1">
      <alignment horizontal="center" vertical="top" shrinkToFit="1"/>
      <protection locked="0"/>
    </xf>
    <xf numFmtId="14" fontId="4" fillId="9" borderId="22" xfId="0" applyNumberFormat="1" applyFont="1" applyFill="1" applyBorder="1" applyAlignment="1" applyProtection="1">
      <alignment horizontal="center" vertical="top" shrinkToFit="1"/>
      <protection locked="0"/>
    </xf>
    <xf numFmtId="14" fontId="4" fillId="9" borderId="34" xfId="0" applyNumberFormat="1" applyFont="1" applyFill="1" applyBorder="1" applyAlignment="1" applyProtection="1">
      <alignment horizontal="center" vertical="top" shrinkToFit="1"/>
      <protection locked="0"/>
    </xf>
    <xf numFmtId="14" fontId="34" fillId="0" borderId="15" xfId="0" applyNumberFormat="1" applyFont="1" applyFill="1" applyBorder="1" applyAlignment="1" applyProtection="1">
      <alignment horizontal="center" vertical="top" shrinkToFit="1"/>
    </xf>
    <xf numFmtId="0" fontId="5" fillId="0" borderId="0" xfId="0" applyFont="1" applyFill="1" applyBorder="1" applyAlignment="1" applyProtection="1">
      <alignment horizontal="left" vertical="top" wrapText="1"/>
    </xf>
    <xf numFmtId="11" fontId="3" fillId="0" borderId="0" xfId="0" applyNumberFormat="1" applyFont="1" applyFill="1" applyBorder="1" applyAlignment="1" applyProtection="1">
      <alignment vertical="top"/>
    </xf>
    <xf numFmtId="0" fontId="0" fillId="0" borderId="0" xfId="0" applyAlignment="1">
      <alignment vertical="top"/>
    </xf>
    <xf numFmtId="4" fontId="16" fillId="2" borderId="14" xfId="0" applyNumberFormat="1" applyFont="1" applyFill="1" applyBorder="1" applyAlignment="1" applyProtection="1">
      <alignment horizontal="right" vertical="top" shrinkToFit="1"/>
    </xf>
    <xf numFmtId="4" fontId="16" fillId="2" borderId="13" xfId="0" applyNumberFormat="1" applyFont="1" applyFill="1" applyBorder="1" applyAlignment="1" applyProtection="1">
      <alignment horizontal="right" vertical="top" shrinkToFit="1"/>
    </xf>
    <xf numFmtId="4" fontId="14" fillId="9" borderId="12" xfId="0" applyNumberFormat="1" applyFont="1" applyFill="1" applyBorder="1" applyAlignment="1" applyProtection="1">
      <alignment horizontal="right" vertical="top" shrinkToFit="1"/>
    </xf>
    <xf numFmtId="0" fontId="3" fillId="0" borderId="16" xfId="0" applyFont="1" applyFill="1" applyBorder="1" applyAlignment="1" applyProtection="1">
      <alignment horizontal="right" vertical="top"/>
    </xf>
    <xf numFmtId="49" fontId="16" fillId="0" borderId="12" xfId="0" applyNumberFormat="1" applyFont="1" applyFill="1" applyBorder="1" applyAlignment="1" applyProtection="1">
      <alignment horizontal="left" vertical="top" wrapText="1"/>
    </xf>
    <xf numFmtId="4" fontId="14" fillId="9" borderId="12" xfId="0" applyNumberFormat="1" applyFont="1" applyFill="1" applyBorder="1" applyAlignment="1" applyProtection="1">
      <alignment horizontal="right" vertical="top" shrinkToFit="1"/>
      <protection locked="0"/>
    </xf>
    <xf numFmtId="11" fontId="16" fillId="2" borderId="14" xfId="0" applyNumberFormat="1" applyFont="1" applyFill="1" applyBorder="1" applyAlignment="1" applyProtection="1">
      <alignment horizontal="right" vertical="top"/>
    </xf>
    <xf numFmtId="11" fontId="16" fillId="2" borderId="11" xfId="0" applyNumberFormat="1" applyFont="1" applyFill="1" applyBorder="1" applyAlignment="1" applyProtection="1">
      <alignment horizontal="right" vertical="top"/>
    </xf>
    <xf numFmtId="11" fontId="16" fillId="2" borderId="13" xfId="0" applyNumberFormat="1" applyFont="1" applyFill="1" applyBorder="1" applyAlignment="1" applyProtection="1">
      <alignment horizontal="right" vertical="top"/>
    </xf>
    <xf numFmtId="10" fontId="14" fillId="9" borderId="12" xfId="0" applyNumberFormat="1" applyFont="1" applyFill="1" applyBorder="1" applyAlignment="1" applyProtection="1">
      <alignment horizontal="right" vertical="top" shrinkToFit="1"/>
      <protection locked="0"/>
    </xf>
    <xf numFmtId="11" fontId="4" fillId="0" borderId="0" xfId="0" applyNumberFormat="1" applyFont="1" applyFill="1" applyBorder="1" applyAlignment="1" applyProtection="1">
      <alignment horizontal="left" vertical="top" wrapText="1"/>
    </xf>
    <xf numFmtId="4" fontId="3" fillId="0" borderId="15" xfId="0" applyNumberFormat="1" applyFont="1" applyFill="1" applyBorder="1" applyAlignment="1" applyProtection="1">
      <alignment horizontal="right" vertical="top"/>
    </xf>
    <xf numFmtId="11" fontId="4" fillId="0" borderId="0" xfId="0" applyNumberFormat="1" applyFont="1" applyFill="1" applyBorder="1" applyAlignment="1" applyProtection="1">
      <alignment horizontal="right" vertical="top" wrapText="1"/>
    </xf>
    <xf numFmtId="4" fontId="4" fillId="0" borderId="35" xfId="0" applyNumberFormat="1" applyFont="1" applyFill="1" applyBorder="1" applyAlignment="1" applyProtection="1">
      <alignment horizontal="right" vertical="top"/>
    </xf>
    <xf numFmtId="11" fontId="5" fillId="0" borderId="0" xfId="0" applyNumberFormat="1" applyFont="1" applyFill="1" applyBorder="1" applyAlignment="1" applyProtection="1">
      <alignment horizontal="left" vertical="top" wrapText="1"/>
    </xf>
    <xf numFmtId="49" fontId="14" fillId="9" borderId="14" xfId="0" applyNumberFormat="1" applyFont="1" applyFill="1" applyBorder="1" applyAlignment="1" applyProtection="1">
      <alignment horizontal="left" vertical="top" shrinkToFit="1"/>
      <protection locked="0"/>
    </xf>
    <xf numFmtId="49" fontId="14" fillId="9" borderId="11" xfId="0" applyNumberFormat="1" applyFont="1" applyFill="1" applyBorder="1" applyAlignment="1" applyProtection="1">
      <alignment horizontal="left" vertical="top" shrinkToFit="1"/>
      <protection locked="0"/>
    </xf>
    <xf numFmtId="49" fontId="14" fillId="9" borderId="13" xfId="0" applyNumberFormat="1" applyFont="1" applyFill="1" applyBorder="1" applyAlignment="1" applyProtection="1">
      <alignment horizontal="left" vertical="top" shrinkToFit="1"/>
      <protection locked="0"/>
    </xf>
    <xf numFmtId="49" fontId="5" fillId="0" borderId="0" xfId="0" applyNumberFormat="1" applyFont="1" applyFill="1" applyBorder="1" applyAlignment="1" applyProtection="1">
      <alignment vertical="top"/>
    </xf>
    <xf numFmtId="49" fontId="16" fillId="2" borderId="29" xfId="0" applyNumberFormat="1" applyFont="1" applyFill="1" applyBorder="1" applyAlignment="1" applyProtection="1">
      <alignment horizontal="left" vertical="top" shrinkToFit="1"/>
    </xf>
    <xf numFmtId="49" fontId="16" fillId="2" borderId="16" xfId="0" applyNumberFormat="1" applyFont="1" applyFill="1" applyBorder="1" applyAlignment="1" applyProtection="1">
      <alignment horizontal="left" vertical="top" shrinkToFit="1"/>
    </xf>
    <xf numFmtId="49" fontId="16" fillId="2" borderId="17" xfId="0" applyNumberFormat="1" applyFont="1" applyFill="1" applyBorder="1" applyAlignment="1" applyProtection="1">
      <alignment horizontal="left" vertical="top" shrinkToFit="1"/>
    </xf>
    <xf numFmtId="0" fontId="16" fillId="2" borderId="29" xfId="0" applyFont="1" applyFill="1" applyBorder="1" applyAlignment="1" applyProtection="1">
      <alignment horizontal="center" vertical="top" shrinkToFit="1"/>
    </xf>
    <xf numFmtId="0" fontId="16" fillId="2" borderId="17" xfId="0" applyFont="1" applyFill="1" applyBorder="1" applyAlignment="1" applyProtection="1">
      <alignment horizontal="center" vertical="top" shrinkToFit="1"/>
    </xf>
    <xf numFmtId="0" fontId="16" fillId="2" borderId="10" xfId="0" applyFont="1" applyFill="1" applyBorder="1" applyAlignment="1" applyProtection="1">
      <alignment horizontal="center" vertical="top" shrinkToFit="1"/>
    </xf>
    <xf numFmtId="0" fontId="16" fillId="2" borderId="1" xfId="0" applyFont="1" applyFill="1" applyBorder="1" applyAlignment="1" applyProtection="1">
      <alignment horizontal="center" vertical="top" shrinkToFit="1"/>
    </xf>
    <xf numFmtId="4" fontId="14" fillId="9" borderId="14" xfId="0" applyNumberFormat="1" applyFont="1" applyFill="1" applyBorder="1" applyAlignment="1" applyProtection="1">
      <alignment horizontal="right" vertical="top" shrinkToFit="1"/>
      <protection locked="0"/>
    </xf>
    <xf numFmtId="4" fontId="14" fillId="9" borderId="13" xfId="0" applyNumberFormat="1" applyFont="1" applyFill="1" applyBorder="1" applyAlignment="1" applyProtection="1">
      <alignment horizontal="right" vertical="top" shrinkToFit="1"/>
      <protection locked="0"/>
    </xf>
    <xf numFmtId="167" fontId="41" fillId="0" borderId="14" xfId="1" applyNumberFormat="1" applyFont="1" applyBorder="1" applyAlignment="1">
      <alignment horizontal="center"/>
    </xf>
    <xf numFmtId="167" fontId="41" fillId="0" borderId="11" xfId="1" applyNumberFormat="1" applyFont="1" applyBorder="1" applyAlignment="1">
      <alignment horizontal="center"/>
    </xf>
    <xf numFmtId="167" fontId="41" fillId="0" borderId="13" xfId="1" applyNumberFormat="1" applyFont="1" applyBorder="1" applyAlignment="1">
      <alignment horizontal="center"/>
    </xf>
    <xf numFmtId="164" fontId="7" fillId="11" borderId="29" xfId="2" applyNumberFormat="1" applyFont="1" applyFill="1" applyBorder="1" applyAlignment="1">
      <alignment horizontal="center"/>
    </xf>
    <xf numFmtId="164" fontId="7" fillId="11" borderId="16" xfId="2" applyNumberFormat="1" applyFont="1" applyFill="1" applyBorder="1" applyAlignment="1">
      <alignment horizontal="center"/>
    </xf>
    <xf numFmtId="164" fontId="7" fillId="11" borderId="17" xfId="2" applyNumberFormat="1" applyFont="1" applyFill="1" applyBorder="1" applyAlignment="1">
      <alignment horizontal="center"/>
    </xf>
    <xf numFmtId="49" fontId="14" fillId="0" borderId="0" xfId="2" applyNumberFormat="1" applyFont="1" applyBorder="1" applyAlignment="1">
      <alignment horizontal="center"/>
    </xf>
    <xf numFmtId="49" fontId="19" fillId="0" borderId="14" xfId="1" applyNumberFormat="1" applyFont="1" applyBorder="1" applyAlignment="1">
      <alignment vertical="center" shrinkToFit="1"/>
    </xf>
    <xf numFmtId="49" fontId="19" fillId="0" borderId="11" xfId="1" applyNumberFormat="1" applyFont="1" applyBorder="1" applyAlignment="1">
      <alignment vertical="center" shrinkToFit="1"/>
    </xf>
    <xf numFmtId="49" fontId="19" fillId="0" borderId="34" xfId="1" applyNumberFormat="1" applyFont="1" applyBorder="1" applyAlignment="1">
      <alignment vertical="center" shrinkToFit="1"/>
    </xf>
    <xf numFmtId="49" fontId="19" fillId="0" borderId="15" xfId="1" applyNumberFormat="1" applyFont="1" applyBorder="1" applyAlignment="1">
      <alignment vertical="center" shrinkToFit="1"/>
    </xf>
    <xf numFmtId="49" fontId="19" fillId="0" borderId="13" xfId="1" applyNumberFormat="1" applyFont="1" applyBorder="1" applyAlignment="1">
      <alignment vertical="center" shrinkToFit="1"/>
    </xf>
    <xf numFmtId="49" fontId="19" fillId="0" borderId="10" xfId="1" applyNumberFormat="1" applyFont="1" applyBorder="1" applyAlignment="1">
      <alignment vertical="center" shrinkToFit="1"/>
    </xf>
    <xf numFmtId="49" fontId="19" fillId="0" borderId="0" xfId="1" applyNumberFormat="1" applyFont="1" applyBorder="1" applyAlignment="1">
      <alignment vertical="center" shrinkToFit="1"/>
    </xf>
    <xf numFmtId="0" fontId="19" fillId="6" borderId="16" xfId="1" applyFont="1" applyFill="1" applyBorder="1" applyAlignment="1">
      <alignment vertical="center"/>
    </xf>
    <xf numFmtId="0" fontId="19" fillId="6" borderId="0" xfId="1" applyFont="1" applyFill="1" applyBorder="1" applyAlignment="1">
      <alignment vertical="center"/>
    </xf>
    <xf numFmtId="0" fontId="19" fillId="6" borderId="15" xfId="1" applyFont="1" applyFill="1" applyBorder="1" applyAlignment="1">
      <alignment vertical="center"/>
    </xf>
    <xf numFmtId="49" fontId="18" fillId="6" borderId="29" xfId="1" applyNumberFormat="1" applyFont="1" applyFill="1" applyBorder="1"/>
    <xf numFmtId="49" fontId="18" fillId="6" borderId="10" xfId="1" applyNumberFormat="1" applyFont="1" applyFill="1" applyBorder="1"/>
    <xf numFmtId="49" fontId="18" fillId="6" borderId="34" xfId="1" applyNumberFormat="1" applyFont="1" applyFill="1" applyBorder="1"/>
    <xf numFmtId="0" fontId="19" fillId="3" borderId="11" xfId="1" applyFont="1" applyFill="1" applyBorder="1" applyAlignment="1">
      <alignment vertical="center" shrinkToFit="1"/>
    </xf>
    <xf numFmtId="0" fontId="1" fillId="0" borderId="11" xfId="0" applyFont="1" applyBorder="1" applyAlignment="1">
      <alignment vertical="center" shrinkToFit="1"/>
    </xf>
    <xf numFmtId="0" fontId="1" fillId="0" borderId="13" xfId="0" applyFont="1" applyBorder="1" applyAlignment="1">
      <alignment vertical="center" shrinkToFit="1"/>
    </xf>
    <xf numFmtId="164" fontId="16" fillId="0" borderId="0" xfId="2" applyNumberFormat="1" applyFont="1" applyAlignment="1">
      <alignment horizontal="right"/>
    </xf>
    <xf numFmtId="3" fontId="14" fillId="0" borderId="0" xfId="2" applyNumberFormat="1" applyFont="1" applyBorder="1" applyAlignment="1" applyProtection="1">
      <alignment horizontal="center" vertical="center"/>
    </xf>
    <xf numFmtId="49" fontId="14" fillId="0" borderId="0" xfId="2" applyNumberFormat="1" applyFont="1" applyBorder="1" applyAlignment="1">
      <alignment horizontal="right" vertical="center"/>
    </xf>
    <xf numFmtId="0" fontId="26" fillId="0" borderId="0" xfId="0" applyFont="1" applyAlignment="1" applyProtection="1">
      <alignment horizontal="left" vertical="top"/>
    </xf>
    <xf numFmtId="49" fontId="7" fillId="0" borderId="10"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7" borderId="36" xfId="0" applyNumberFormat="1" applyFont="1" applyFill="1" applyBorder="1" applyAlignment="1">
      <alignment horizontal="left" vertical="center"/>
    </xf>
    <xf numFmtId="49" fontId="7" fillId="7" borderId="32" xfId="0" applyNumberFormat="1" applyFont="1" applyFill="1" applyBorder="1" applyAlignment="1">
      <alignment horizontal="left" vertical="center"/>
    </xf>
    <xf numFmtId="49" fontId="7" fillId="7" borderId="37" xfId="0" applyNumberFormat="1" applyFont="1" applyFill="1" applyBorder="1" applyAlignment="1">
      <alignment horizontal="left" vertical="center"/>
    </xf>
    <xf numFmtId="49" fontId="7" fillId="0" borderId="6" xfId="0" applyNumberFormat="1" applyFont="1" applyBorder="1" applyAlignment="1">
      <alignment horizontal="left" vertical="center" shrinkToFit="1"/>
    </xf>
    <xf numFmtId="49" fontId="7" fillId="0" borderId="7" xfId="0" applyNumberFormat="1" applyFont="1" applyBorder="1" applyAlignment="1">
      <alignment horizontal="left" vertical="center" shrinkToFit="1"/>
    </xf>
    <xf numFmtId="49" fontId="7" fillId="0" borderId="0" xfId="0" applyNumberFormat="1" applyFont="1" applyBorder="1" applyAlignment="1">
      <alignment horizontal="left" vertical="center" shrinkToFit="1"/>
    </xf>
    <xf numFmtId="49" fontId="7" fillId="0" borderId="1" xfId="0" applyNumberFormat="1" applyFont="1" applyBorder="1" applyAlignment="1">
      <alignment horizontal="left" vertical="center" shrinkToFit="1"/>
    </xf>
    <xf numFmtId="49" fontId="3" fillId="0" borderId="0" xfId="0" applyNumberFormat="1" applyFont="1" applyAlignment="1" applyProtection="1">
      <alignment horizontal="left" vertical="center" wrapText="1"/>
    </xf>
    <xf numFmtId="0" fontId="3" fillId="0" borderId="0" xfId="0" applyFont="1" applyAlignment="1" applyProtection="1">
      <alignment horizontal="left" vertical="center" wrapText="1" shrinkToFit="1"/>
    </xf>
    <xf numFmtId="0" fontId="19" fillId="0" borderId="14" xfId="1" applyNumberFormat="1" applyFont="1" applyBorder="1" applyAlignment="1">
      <alignment horizontal="left" vertical="center"/>
    </xf>
    <xf numFmtId="0" fontId="19" fillId="0" borderId="13" xfId="1" applyNumberFormat="1" applyFont="1" applyBorder="1" applyAlignment="1">
      <alignment horizontal="left" vertical="center"/>
    </xf>
  </cellXfs>
  <cellStyles count="3">
    <cellStyle name="Standard" xfId="0" builtinId="0"/>
    <cellStyle name="Standard_Kalkulation Suedbayern" xfId="1"/>
    <cellStyle name="Standard_Tabelle leer"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5" dropStyle="combo" dx="16" fmlaLink="Daten!$B$1" fmlaRange="Daten!$A$2:$A$6" noThreeD="1" sel="1"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Drop" dropLines="25" dropStyle="combo" dx="16" fmlaLink="Daten!$B$9" fmlaRange="Daten!$A$10:$A$34" noThreeD="1" sel="1" val="0"/>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19</xdr:row>
          <xdr:rowOff>209550</xdr:rowOff>
        </xdr:from>
        <xdr:to>
          <xdr:col>9</xdr:col>
          <xdr:colOff>9525</xdr:colOff>
          <xdr:row>20</xdr:row>
          <xdr:rowOff>333375</xdr:rowOff>
        </xdr:to>
        <xdr:sp macro="" textlink="">
          <xdr:nvSpPr>
            <xdr:cNvPr id="10251" name="Drop Down 11" hidden="1">
              <a:extLst>
                <a:ext uri="{63B3BB69-23CF-44E3-9099-C40C66FF867C}">
                  <a14:compatExt spid="_x0000_s102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152400</xdr:rowOff>
        </xdr:from>
        <xdr:to>
          <xdr:col>8</xdr:col>
          <xdr:colOff>1304925</xdr:colOff>
          <xdr:row>32</xdr:row>
          <xdr:rowOff>57150</xdr:rowOff>
        </xdr:to>
        <xdr:sp macro="" textlink="">
          <xdr:nvSpPr>
            <xdr:cNvPr id="10295" name="Check Box 55" hidden="1">
              <a:extLst>
                <a:ext uri="{63B3BB69-23CF-44E3-9099-C40C66FF867C}">
                  <a14:compatExt spid="_x0000_s10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Die Leistung wird neu/geändert angeboten.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47625</xdr:rowOff>
        </xdr:from>
        <xdr:to>
          <xdr:col>8</xdr:col>
          <xdr:colOff>114300</xdr:colOff>
          <xdr:row>36</xdr:row>
          <xdr:rowOff>19050</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liegt bereits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35</xdr:row>
          <xdr:rowOff>57150</xdr:rowOff>
        </xdr:from>
        <xdr:to>
          <xdr:col>8</xdr:col>
          <xdr:colOff>1123950</xdr:colOff>
          <xdr:row>36</xdr:row>
          <xdr:rowOff>38100</xdr:rowOff>
        </xdr:to>
        <xdr:sp macro="" textlink="">
          <xdr:nvSpPr>
            <xdr:cNvPr id="10316" name="Check Box 76" hidden="1">
              <a:extLst>
                <a:ext uri="{63B3BB69-23CF-44E3-9099-C40C66FF867C}">
                  <a14:compatExt spid="_x0000_s10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liegt neu/geändert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57150</xdr:rowOff>
        </xdr:from>
        <xdr:to>
          <xdr:col>8</xdr:col>
          <xdr:colOff>1276350</xdr:colOff>
          <xdr:row>37</xdr:row>
          <xdr:rowOff>38100</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liegt in schriftlicher Form noch nicht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57150</xdr:rowOff>
        </xdr:from>
        <xdr:to>
          <xdr:col>7</xdr:col>
          <xdr:colOff>171450</xdr:colOff>
          <xdr:row>39</xdr:row>
          <xdr:rowOff>38100</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Betriebserlaubnis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39</xdr:row>
          <xdr:rowOff>38100</xdr:rowOff>
        </xdr:from>
        <xdr:to>
          <xdr:col>8</xdr:col>
          <xdr:colOff>419100</xdr:colOff>
          <xdr:row>40</xdr:row>
          <xdr:rowOff>19050</xdr:rowOff>
        </xdr:to>
        <xdr:sp macro="" textlink="">
          <xdr:nvSpPr>
            <xdr:cNvPr id="10322" name="Check Box 82"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Aktuelle Betriebserlaubnis liegt bereits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40</xdr:row>
          <xdr:rowOff>0</xdr:rowOff>
        </xdr:from>
        <xdr:to>
          <xdr:col>9</xdr:col>
          <xdr:colOff>85725</xdr:colOff>
          <xdr:row>41</xdr:row>
          <xdr:rowOff>38100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Aktuelle Betriebserlaubnis liegt nicht/noch nicht vor und wird nachgereicht.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57150</xdr:rowOff>
        </xdr:from>
        <xdr:to>
          <xdr:col>8</xdr:col>
          <xdr:colOff>1714500</xdr:colOff>
          <xdr:row>42</xdr:row>
          <xdr:rowOff>38100</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Beitrittserklärung § 78 e Abs. 3 SGB VIII gegenüber Landesverband.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42</xdr:row>
          <xdr:rowOff>38100</xdr:rowOff>
        </xdr:from>
        <xdr:to>
          <xdr:col>6</xdr:col>
          <xdr:colOff>771525</xdr:colOff>
          <xdr:row>43</xdr:row>
          <xdr:rowOff>19050</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Beitrittserklärung liegt bereits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152400</xdr:rowOff>
        </xdr:from>
        <xdr:to>
          <xdr:col>8</xdr:col>
          <xdr:colOff>1514475</xdr:colOff>
          <xdr:row>31</xdr:row>
          <xdr:rowOff>57150</xdr:rowOff>
        </xdr:to>
        <xdr:sp macro="" textlink="">
          <xdr:nvSpPr>
            <xdr:cNvPr id="10328" name="Check Box 88" hidden="1">
              <a:extLst>
                <a:ext uri="{63B3BB69-23CF-44E3-9099-C40C66FF867C}">
                  <a14:compatExt spid="_x0000_s10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Die Leistung wird wie bisher angeboten.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32</xdr:row>
          <xdr:rowOff>9525</xdr:rowOff>
        </xdr:from>
        <xdr:to>
          <xdr:col>10</xdr:col>
          <xdr:colOff>171450</xdr:colOff>
          <xdr:row>32</xdr:row>
          <xdr:rowOff>219075</xdr:rowOff>
        </xdr:to>
        <xdr:sp macro="" textlink="">
          <xdr:nvSpPr>
            <xdr:cNvPr id="10330" name="Check Box 90" hidden="1">
              <a:extLst>
                <a:ext uri="{63B3BB69-23CF-44E3-9099-C40C66FF867C}">
                  <a14:compatExt spid="_x0000_s10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Die Qualität wird nach Anlage 2 erbracht.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9</xdr:col>
          <xdr:colOff>0</xdr:colOff>
          <xdr:row>5</xdr:row>
          <xdr:rowOff>0</xdr:rowOff>
        </xdr:to>
        <xdr:sp macro="" textlink="">
          <xdr:nvSpPr>
            <xdr:cNvPr id="10339" name="Drop Down 99" hidden="1">
              <a:extLst>
                <a:ext uri="{63B3BB69-23CF-44E3-9099-C40C66FF867C}">
                  <a14:compatExt spid="_x0000_s10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6</xdr:col>
          <xdr:colOff>733425</xdr:colOff>
          <xdr:row>37</xdr:row>
          <xdr:rowOff>209550</xdr:rowOff>
        </xdr:to>
        <xdr:sp macro="" textlink="">
          <xdr:nvSpPr>
            <xdr:cNvPr id="10362" name="Check Box 122" hidden="1">
              <a:extLst>
                <a:ext uri="{63B3BB69-23CF-44E3-9099-C40C66FF867C}">
                  <a14:compatExt spid="_x0000_s10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Angebot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37</xdr:row>
          <xdr:rowOff>0</xdr:rowOff>
        </xdr:from>
        <xdr:to>
          <xdr:col>9</xdr:col>
          <xdr:colOff>257175</xdr:colOff>
          <xdr:row>37</xdr:row>
          <xdr:rowOff>209550</xdr:rowOff>
        </xdr:to>
        <xdr:sp macro="" textlink="">
          <xdr:nvSpPr>
            <xdr:cNvPr id="10363" name="Check Box 123" hidden="1">
              <a:extLst>
                <a:ext uri="{63B3BB69-23CF-44E3-9099-C40C66FF867C}">
                  <a14:compatExt spid="_x0000_s10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Leistungsbeschreibung</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200025</xdr:colOff>
      <xdr:row>29</xdr:row>
      <xdr:rowOff>0</xdr:rowOff>
    </xdr:from>
    <xdr:to>
      <xdr:col>2</xdr:col>
      <xdr:colOff>3752850</xdr:colOff>
      <xdr:row>29</xdr:row>
      <xdr:rowOff>0</xdr:rowOff>
    </xdr:to>
    <xdr:sp macro="" textlink="">
      <xdr:nvSpPr>
        <xdr:cNvPr id="18468" name="AutoShape 7"/>
        <xdr:cNvSpPr>
          <a:spLocks noChangeArrowheads="1"/>
        </xdr:cNvSpPr>
      </xdr:nvSpPr>
      <xdr:spPr bwMode="auto">
        <a:xfrm>
          <a:off x="4048125" y="8791575"/>
          <a:ext cx="3552825" cy="0"/>
        </a:xfrm>
        <a:prstGeom prst="leftArrow">
          <a:avLst>
            <a:gd name="adj1" fmla="val 50000"/>
            <a:gd name="adj2" fmla="val -2147483648"/>
          </a:avLst>
        </a:prstGeom>
        <a:solidFill>
          <a:srgbClr val="FFFFFF">
            <a:alpha val="0"/>
          </a:srgbClr>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95</xdr:row>
          <xdr:rowOff>0</xdr:rowOff>
        </xdr:from>
        <xdr:to>
          <xdr:col>2</xdr:col>
          <xdr:colOff>581025</xdr:colOff>
          <xdr:row>96</xdr:row>
          <xdr:rowOff>66675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Die angegebenen Personalstellen sind derzeit voll besetzt.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95</xdr:row>
          <xdr:rowOff>142875</xdr:rowOff>
        </xdr:from>
        <xdr:to>
          <xdr:col>7</xdr:col>
          <xdr:colOff>809625</xdr:colOff>
          <xdr:row>97</xdr:row>
          <xdr:rowOff>38100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Die angegebenen Planstellen sind derzeit nicht voll besetzt. Die Gründe (welche Stelle, seit wann, Gründe, wann erfolgt voraussichtlich Wiederbesetzung) werden dargestellt.</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gner.k.0\AppData\Local\Microsoft\Windows\INetCache\Content.Outlook\BVPUK8MH\Anlage%203%20-%20Kalk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Angebot Deckblatt"/>
      <sheetName val="Vollmacht"/>
      <sheetName val="Personalplan"/>
      <sheetName val="Inst-AfA-Tilgungsrest"/>
      <sheetName val="Kalkulation"/>
      <sheetName val="Angebot Entgeltvereinbarung"/>
      <sheetName val="Daten"/>
      <sheetName val="Modul1"/>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11"/>
    <pageSetUpPr fitToPage="1"/>
  </sheetPr>
  <dimension ref="A1:I22"/>
  <sheetViews>
    <sheetView zoomScaleNormal="100" workbookViewId="0">
      <selection activeCell="B22" sqref="B22:I22"/>
    </sheetView>
  </sheetViews>
  <sheetFormatPr baseColWidth="10" defaultColWidth="11.5703125" defaultRowHeight="12.75" x14ac:dyDescent="0.2"/>
  <cols>
    <col min="1" max="1" width="3.28515625" style="20" customWidth="1"/>
    <col min="2" max="9" width="9.7109375" style="20" customWidth="1"/>
    <col min="10" max="16384" width="11.5703125" style="20"/>
  </cols>
  <sheetData>
    <row r="1" spans="1:9" x14ac:dyDescent="0.2">
      <c r="A1" s="286" t="s">
        <v>160</v>
      </c>
      <c r="B1" s="286"/>
      <c r="C1" s="286"/>
      <c r="D1" s="286"/>
      <c r="E1" s="286"/>
      <c r="F1" s="286"/>
      <c r="G1" s="286"/>
      <c r="H1" s="286"/>
      <c r="I1" s="286"/>
    </row>
    <row r="2" spans="1:9" x14ac:dyDescent="0.2">
      <c r="A2" s="286" t="s">
        <v>159</v>
      </c>
      <c r="B2" s="286"/>
      <c r="C2" s="286"/>
      <c r="D2" s="286"/>
      <c r="E2" s="286"/>
      <c r="F2" s="286"/>
      <c r="G2" s="286"/>
      <c r="H2" s="286"/>
      <c r="I2" s="286"/>
    </row>
    <row r="3" spans="1:9" ht="13.7" customHeight="1" x14ac:dyDescent="0.2">
      <c r="A3" s="287"/>
      <c r="B3" s="288"/>
      <c r="C3" s="288"/>
      <c r="D3" s="288"/>
      <c r="E3" s="288"/>
      <c r="F3" s="288"/>
      <c r="G3" s="288"/>
      <c r="H3" s="288"/>
      <c r="I3" s="288"/>
    </row>
    <row r="4" spans="1:9" x14ac:dyDescent="0.2">
      <c r="A4" s="289" t="s">
        <v>145</v>
      </c>
      <c r="B4" s="289"/>
      <c r="C4" s="289"/>
      <c r="D4" s="289"/>
      <c r="E4" s="289"/>
      <c r="F4" s="289"/>
      <c r="G4" s="289"/>
      <c r="H4" s="289"/>
      <c r="I4" s="289"/>
    </row>
    <row r="5" spans="1:9" s="39" customFormat="1" ht="31.9" customHeight="1" x14ac:dyDescent="0.2">
      <c r="A5" s="460" t="s">
        <v>276</v>
      </c>
      <c r="B5" s="460"/>
      <c r="C5" s="460"/>
      <c r="D5" s="460"/>
      <c r="E5" s="460"/>
      <c r="F5" s="460"/>
      <c r="G5" s="460"/>
      <c r="H5" s="460"/>
      <c r="I5" s="460"/>
    </row>
    <row r="6" spans="1:9" s="39" customFormat="1" ht="31.9" customHeight="1" x14ac:dyDescent="0.2">
      <c r="A6" s="281" t="s">
        <v>254</v>
      </c>
      <c r="B6" s="281"/>
      <c r="C6" s="281"/>
      <c r="D6" s="281"/>
      <c r="E6" s="281"/>
      <c r="F6" s="281"/>
      <c r="G6" s="281"/>
      <c r="H6" s="281"/>
      <c r="I6" s="281"/>
    </row>
    <row r="7" spans="1:9" s="39" customFormat="1" x14ac:dyDescent="0.2">
      <c r="A7" s="281" t="s">
        <v>146</v>
      </c>
      <c r="B7" s="281"/>
      <c r="C7" s="281"/>
      <c r="D7" s="281"/>
      <c r="E7" s="281"/>
      <c r="F7" s="281"/>
      <c r="G7" s="281"/>
      <c r="H7" s="281"/>
      <c r="I7" s="281"/>
    </row>
    <row r="8" spans="1:9" x14ac:dyDescent="0.2">
      <c r="A8" s="290"/>
      <c r="B8" s="290"/>
      <c r="C8" s="290"/>
      <c r="D8" s="290"/>
      <c r="E8" s="290"/>
      <c r="F8" s="290"/>
      <c r="G8" s="290"/>
      <c r="H8" s="290"/>
      <c r="I8" s="290"/>
    </row>
    <row r="9" spans="1:9" x14ac:dyDescent="0.2">
      <c r="A9" s="279" t="s">
        <v>147</v>
      </c>
      <c r="B9" s="279"/>
      <c r="C9" s="279"/>
      <c r="D9" s="279"/>
      <c r="E9" s="279"/>
      <c r="F9" s="279"/>
      <c r="G9" s="279"/>
      <c r="H9" s="279"/>
      <c r="I9" s="279"/>
    </row>
    <row r="10" spans="1:9" ht="31.9" customHeight="1" x14ac:dyDescent="0.2">
      <c r="A10" s="285" t="s">
        <v>155</v>
      </c>
      <c r="B10" s="285"/>
      <c r="C10" s="285"/>
      <c r="D10" s="285"/>
      <c r="E10" s="285"/>
      <c r="F10" s="285"/>
      <c r="G10" s="285"/>
      <c r="H10" s="285"/>
      <c r="I10" s="285"/>
    </row>
    <row r="11" spans="1:9" ht="31.9" customHeight="1" x14ac:dyDescent="0.2">
      <c r="A11" s="284" t="s">
        <v>148</v>
      </c>
      <c r="B11" s="284"/>
      <c r="C11" s="284"/>
      <c r="D11" s="284"/>
      <c r="E11" s="284"/>
      <c r="F11" s="284"/>
      <c r="G11" s="284"/>
      <c r="H11" s="284"/>
      <c r="I11" s="284"/>
    </row>
    <row r="12" spans="1:9" x14ac:dyDescent="0.2">
      <c r="A12" s="156" t="s">
        <v>149</v>
      </c>
      <c r="B12" s="282" t="s">
        <v>223</v>
      </c>
      <c r="C12" s="282"/>
      <c r="D12" s="282"/>
      <c r="E12" s="282"/>
      <c r="F12" s="282"/>
      <c r="G12" s="282"/>
      <c r="H12" s="282"/>
      <c r="I12" s="282"/>
    </row>
    <row r="13" spans="1:9" ht="31.9" customHeight="1" x14ac:dyDescent="0.2">
      <c r="A13" s="156"/>
      <c r="B13" s="285" t="s">
        <v>156</v>
      </c>
      <c r="C13" s="285"/>
      <c r="D13" s="285"/>
      <c r="E13" s="285"/>
      <c r="F13" s="285"/>
      <c r="G13" s="285"/>
      <c r="H13" s="285"/>
      <c r="I13" s="285"/>
    </row>
    <row r="14" spans="1:9" x14ac:dyDescent="0.2">
      <c r="A14" s="156" t="s">
        <v>150</v>
      </c>
      <c r="B14" s="282" t="s">
        <v>277</v>
      </c>
      <c r="C14" s="282"/>
      <c r="D14" s="282"/>
      <c r="E14" s="282"/>
      <c r="F14" s="282"/>
      <c r="G14" s="282"/>
      <c r="H14" s="282"/>
      <c r="I14" s="282"/>
    </row>
    <row r="15" spans="1:9" x14ac:dyDescent="0.2">
      <c r="A15" s="156" t="s">
        <v>151</v>
      </c>
      <c r="B15" s="461" t="s">
        <v>278</v>
      </c>
      <c r="C15" s="283"/>
      <c r="D15" s="283"/>
      <c r="E15" s="283"/>
      <c r="F15" s="283"/>
      <c r="G15" s="283"/>
      <c r="H15" s="283"/>
      <c r="I15" s="283"/>
    </row>
    <row r="16" spans="1:9" x14ac:dyDescent="0.2">
      <c r="A16" s="156"/>
      <c r="B16" s="283"/>
      <c r="C16" s="283"/>
      <c r="D16" s="283"/>
      <c r="E16" s="283"/>
      <c r="F16" s="283"/>
      <c r="G16" s="283"/>
      <c r="H16" s="283"/>
      <c r="I16" s="283"/>
    </row>
    <row r="17" spans="1:9" x14ac:dyDescent="0.2">
      <c r="A17" s="156"/>
      <c r="B17" s="283"/>
      <c r="C17" s="283"/>
      <c r="D17" s="283"/>
      <c r="E17" s="283"/>
      <c r="F17" s="283"/>
      <c r="G17" s="283"/>
      <c r="H17" s="283"/>
      <c r="I17" s="283"/>
    </row>
    <row r="18" spans="1:9" x14ac:dyDescent="0.2">
      <c r="A18" s="50" t="s">
        <v>152</v>
      </c>
      <c r="B18" s="278" t="s">
        <v>279</v>
      </c>
      <c r="C18" s="278"/>
      <c r="D18" s="278"/>
      <c r="E18" s="278"/>
      <c r="F18" s="278"/>
      <c r="G18" s="278"/>
      <c r="H18" s="278"/>
      <c r="I18" s="278"/>
    </row>
    <row r="19" spans="1:9" ht="40.15" customHeight="1" x14ac:dyDescent="0.2">
      <c r="A19" s="50"/>
      <c r="B19" s="280" t="s">
        <v>157</v>
      </c>
      <c r="C19" s="280"/>
      <c r="D19" s="280"/>
      <c r="E19" s="280"/>
      <c r="F19" s="280"/>
      <c r="G19" s="280"/>
      <c r="H19" s="280"/>
      <c r="I19" s="280"/>
    </row>
    <row r="20" spans="1:9" x14ac:dyDescent="0.2">
      <c r="A20" s="50" t="s">
        <v>153</v>
      </c>
      <c r="B20" s="278" t="s">
        <v>158</v>
      </c>
      <c r="C20" s="278"/>
      <c r="D20" s="278"/>
      <c r="E20" s="278"/>
      <c r="F20" s="278"/>
      <c r="G20" s="278"/>
      <c r="H20" s="278"/>
      <c r="I20" s="278"/>
    </row>
    <row r="21" spans="1:9" ht="49.9" customHeight="1" x14ac:dyDescent="0.2">
      <c r="A21" s="50"/>
      <c r="B21" s="280" t="s">
        <v>280</v>
      </c>
      <c r="C21" s="280"/>
      <c r="D21" s="280"/>
      <c r="E21" s="280"/>
      <c r="F21" s="280"/>
      <c r="G21" s="280"/>
      <c r="H21" s="280"/>
      <c r="I21" s="280"/>
    </row>
    <row r="22" spans="1:9" x14ac:dyDescent="0.2">
      <c r="A22" s="50" t="s">
        <v>154</v>
      </c>
      <c r="B22" s="278" t="s">
        <v>281</v>
      </c>
      <c r="C22" s="278"/>
      <c r="D22" s="278"/>
      <c r="E22" s="278"/>
      <c r="F22" s="278"/>
      <c r="G22" s="278"/>
      <c r="H22" s="278"/>
      <c r="I22" s="278"/>
    </row>
  </sheetData>
  <mergeCells count="20">
    <mergeCell ref="A1:I1"/>
    <mergeCell ref="A2:I2"/>
    <mergeCell ref="A3:I3"/>
    <mergeCell ref="A4:I4"/>
    <mergeCell ref="B12:I12"/>
    <mergeCell ref="A7:I7"/>
    <mergeCell ref="A8:I8"/>
    <mergeCell ref="A5:I5"/>
    <mergeCell ref="B18:I18"/>
    <mergeCell ref="A9:I9"/>
    <mergeCell ref="B21:I21"/>
    <mergeCell ref="A6:I6"/>
    <mergeCell ref="B22:I22"/>
    <mergeCell ref="B19:I19"/>
    <mergeCell ref="B14:I14"/>
    <mergeCell ref="B15:I17"/>
    <mergeCell ref="B20:I20"/>
    <mergeCell ref="A11:I11"/>
    <mergeCell ref="A10:I10"/>
    <mergeCell ref="B13:I13"/>
  </mergeCells>
  <phoneticPr fontId="25" type="noConversion"/>
  <printOptions horizontalCentered="1" verticalCentered="1"/>
  <pageMargins left="0.78740157480314965" right="0.39370078740157483" top="0.59055118110236227" bottom="0.59055118110236227" header="0" footer="0"/>
  <pageSetup paperSize="9" orientation="portrait" r:id="rId1"/>
  <headerFooter alignWithMargins="0">
    <oddFooter>&amp;LRV Jugendwohnen - Anlage 3&amp;RHinweise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tabColor indexed="11"/>
    <pageSetUpPr fitToPage="1"/>
  </sheetPr>
  <dimension ref="A1:P50"/>
  <sheetViews>
    <sheetView showZeros="0" zoomScale="130" zoomScaleNormal="130" zoomScaleSheetLayoutView="100" workbookViewId="0">
      <pane ySplit="2" topLeftCell="A36" activePane="bottomLeft" state="frozen"/>
      <selection sqref="A1:I1"/>
      <selection pane="bottomLeft" activeCell="I48" sqref="I48"/>
    </sheetView>
  </sheetViews>
  <sheetFormatPr baseColWidth="10" defaultColWidth="11.5703125" defaultRowHeight="12.75" x14ac:dyDescent="0.2"/>
  <cols>
    <col min="1" max="1" width="35.7109375" style="1" customWidth="1"/>
    <col min="2" max="2" width="3.140625" style="1" customWidth="1"/>
    <col min="3" max="3" width="3.42578125" style="1" customWidth="1"/>
    <col min="4" max="4" width="4.7109375" style="1" customWidth="1"/>
    <col min="5" max="5" width="7.7109375" style="1" customWidth="1"/>
    <col min="6" max="6" width="4.7109375" style="1" customWidth="1"/>
    <col min="7" max="7" width="11.7109375" style="1" customWidth="1"/>
    <col min="8" max="8" width="5" style="1" customWidth="1"/>
    <col min="9" max="9" width="32" style="1" customWidth="1"/>
    <col min="10" max="16384" width="11.5703125" style="1"/>
  </cols>
  <sheetData>
    <row r="1" spans="1:9" ht="20.25" customHeight="1" x14ac:dyDescent="0.2">
      <c r="A1" s="165" t="s">
        <v>282</v>
      </c>
      <c r="B1" s="162"/>
      <c r="C1" s="162"/>
      <c r="D1" s="41"/>
      <c r="E1" s="163"/>
      <c r="F1" s="164"/>
      <c r="G1" s="296" t="s">
        <v>191</v>
      </c>
      <c r="H1" s="296"/>
      <c r="I1" s="211"/>
    </row>
    <row r="2" spans="1:9" ht="15" customHeight="1" x14ac:dyDescent="0.25">
      <c r="A2" s="312" t="s">
        <v>44</v>
      </c>
      <c r="B2" s="312"/>
      <c r="C2" s="312"/>
      <c r="D2" s="312"/>
      <c r="E2" s="312"/>
      <c r="F2" s="312"/>
      <c r="G2" s="312"/>
      <c r="H2" s="312"/>
      <c r="I2" s="312"/>
    </row>
    <row r="3" spans="1:9" ht="18" customHeight="1" x14ac:dyDescent="0.2">
      <c r="A3" s="25" t="s">
        <v>0</v>
      </c>
      <c r="B3" s="313"/>
      <c r="C3" s="313"/>
      <c r="D3" s="313"/>
      <c r="E3" s="313"/>
      <c r="F3" s="313"/>
      <c r="G3" s="313"/>
      <c r="H3" s="313"/>
      <c r="I3" s="313"/>
    </row>
    <row r="4" spans="1:9" ht="18" customHeight="1" x14ac:dyDescent="0.2">
      <c r="A4" s="25" t="s">
        <v>199</v>
      </c>
      <c r="B4" s="314"/>
      <c r="C4" s="314"/>
      <c r="D4" s="314"/>
      <c r="E4" s="314"/>
      <c r="F4" s="314"/>
      <c r="G4" s="314"/>
      <c r="H4" s="314"/>
      <c r="I4" s="314"/>
    </row>
    <row r="5" spans="1:9" ht="18" customHeight="1" x14ac:dyDescent="0.2">
      <c r="A5" s="25" t="s">
        <v>203</v>
      </c>
      <c r="B5" s="315" t="str">
        <f>Daten!B11&amp;Daten!B12&amp;Daten!B13&amp;Daten!B14&amp;Daten!B15&amp;Daten!B16&amp;Daten!B17&amp;Daten!B18&amp;Daten!B19&amp;Daten!B20&amp;Daten!B21&amp;Daten!B22&amp;Daten!B23&amp;Daten!B24&amp;Daten!B25&amp;Daten!B26&amp;Daten!B27&amp;Daten!B28&amp;Daten!B29&amp;Daten!B30&amp;Daten!B31&amp;Daten!B32&amp;Daten!B33&amp;Daten!B34</f>
        <v/>
      </c>
      <c r="C5" s="315"/>
      <c r="D5" s="315"/>
      <c r="E5" s="315"/>
      <c r="F5" s="315"/>
      <c r="G5" s="315"/>
      <c r="H5" s="315"/>
      <c r="I5" s="315"/>
    </row>
    <row r="6" spans="1:9" ht="18" customHeight="1" x14ac:dyDescent="0.2">
      <c r="A6" s="26" t="s">
        <v>90</v>
      </c>
      <c r="B6" s="299"/>
      <c r="C6" s="299"/>
      <c r="D6" s="299"/>
      <c r="E6" s="299"/>
      <c r="F6" s="299"/>
      <c r="G6" s="299"/>
      <c r="H6" s="299"/>
      <c r="I6" s="299"/>
    </row>
    <row r="7" spans="1:9" ht="18" customHeight="1" x14ac:dyDescent="0.2">
      <c r="A7" s="26" t="s">
        <v>1</v>
      </c>
      <c r="B7" s="299"/>
      <c r="C7" s="299"/>
      <c r="D7" s="299"/>
      <c r="E7" s="299"/>
      <c r="F7" s="299"/>
      <c r="G7" s="299"/>
      <c r="H7" s="299"/>
      <c r="I7" s="299"/>
    </row>
    <row r="8" spans="1:9" ht="18" customHeight="1" x14ac:dyDescent="0.2">
      <c r="A8" s="26" t="s">
        <v>213</v>
      </c>
      <c r="B8" s="299"/>
      <c r="C8" s="299"/>
      <c r="D8" s="299"/>
      <c r="E8" s="299"/>
      <c r="F8" s="299"/>
      <c r="G8" s="299"/>
      <c r="H8" s="299"/>
      <c r="I8" s="299"/>
    </row>
    <row r="9" spans="1:9" ht="18" customHeight="1" x14ac:dyDescent="0.2">
      <c r="A9" s="158" t="s">
        <v>253</v>
      </c>
      <c r="B9" s="299"/>
      <c r="C9" s="299"/>
      <c r="D9" s="299"/>
      <c r="E9" s="299"/>
      <c r="F9" s="299"/>
      <c r="G9" s="299"/>
      <c r="H9" s="299"/>
      <c r="I9" s="299"/>
    </row>
    <row r="10" spans="1:9" ht="18" customHeight="1" x14ac:dyDescent="0.2">
      <c r="A10" s="158" t="s">
        <v>224</v>
      </c>
      <c r="B10" s="299"/>
      <c r="C10" s="299"/>
      <c r="D10" s="299"/>
      <c r="E10" s="299"/>
      <c r="F10" s="299"/>
      <c r="G10" s="299"/>
      <c r="H10" s="299"/>
      <c r="I10" s="299"/>
    </row>
    <row r="11" spans="1:9" ht="18" customHeight="1" x14ac:dyDescent="0.2">
      <c r="A11" s="25" t="s">
        <v>2</v>
      </c>
      <c r="B11" s="302"/>
      <c r="C11" s="302"/>
      <c r="D11" s="302"/>
      <c r="E11" s="302"/>
      <c r="F11" s="302"/>
      <c r="G11" s="302"/>
      <c r="H11" s="302"/>
      <c r="I11" s="302"/>
    </row>
    <row r="12" spans="1:9" ht="18" customHeight="1" x14ac:dyDescent="0.2">
      <c r="A12" s="26" t="s">
        <v>90</v>
      </c>
      <c r="B12" s="300"/>
      <c r="C12" s="300"/>
      <c r="D12" s="300"/>
      <c r="E12" s="300"/>
      <c r="F12" s="300"/>
      <c r="G12" s="300"/>
      <c r="H12" s="300"/>
      <c r="I12" s="300"/>
    </row>
    <row r="13" spans="1:9" ht="18" customHeight="1" x14ac:dyDescent="0.2">
      <c r="A13" s="26" t="s">
        <v>1</v>
      </c>
      <c r="B13" s="299"/>
      <c r="C13" s="299"/>
      <c r="D13" s="299"/>
      <c r="E13" s="299"/>
      <c r="F13" s="299"/>
      <c r="G13" s="299"/>
      <c r="H13" s="299"/>
      <c r="I13" s="299"/>
    </row>
    <row r="14" spans="1:9" ht="18" customHeight="1" x14ac:dyDescent="0.2">
      <c r="A14" s="26" t="s">
        <v>213</v>
      </c>
      <c r="B14" s="299"/>
      <c r="C14" s="299"/>
      <c r="D14" s="299"/>
      <c r="E14" s="299"/>
      <c r="F14" s="299"/>
      <c r="G14" s="299"/>
      <c r="H14" s="299"/>
      <c r="I14" s="299"/>
    </row>
    <row r="15" spans="1:9" ht="18" customHeight="1" x14ac:dyDescent="0.2">
      <c r="A15" s="158" t="s">
        <v>253</v>
      </c>
      <c r="B15" s="299"/>
      <c r="C15" s="299"/>
      <c r="D15" s="299"/>
      <c r="E15" s="299"/>
      <c r="F15" s="299"/>
      <c r="G15" s="299"/>
      <c r="H15" s="299"/>
      <c r="I15" s="299"/>
    </row>
    <row r="16" spans="1:9" ht="18" customHeight="1" x14ac:dyDescent="0.2">
      <c r="A16" s="158" t="s">
        <v>224</v>
      </c>
      <c r="B16" s="299"/>
      <c r="C16" s="299"/>
      <c r="D16" s="299"/>
      <c r="E16" s="299"/>
      <c r="F16" s="299"/>
      <c r="G16" s="299"/>
      <c r="H16" s="299"/>
      <c r="I16" s="299"/>
    </row>
    <row r="17" spans="1:16" ht="18" customHeight="1" x14ac:dyDescent="0.2">
      <c r="A17" s="25" t="s">
        <v>45</v>
      </c>
      <c r="B17" s="300"/>
      <c r="C17" s="300"/>
      <c r="D17" s="300"/>
      <c r="E17" s="300"/>
      <c r="F17" s="300"/>
      <c r="G17" s="300"/>
      <c r="H17" s="300"/>
      <c r="I17" s="300"/>
    </row>
    <row r="18" spans="1:16" ht="18" customHeight="1" x14ac:dyDescent="0.2">
      <c r="A18" s="27" t="s">
        <v>94</v>
      </c>
      <c r="B18" s="301"/>
      <c r="C18" s="301"/>
      <c r="D18" s="301"/>
      <c r="E18" s="301"/>
      <c r="F18" s="301"/>
      <c r="G18" s="301"/>
      <c r="H18" s="301"/>
      <c r="I18" s="301"/>
    </row>
    <row r="19" spans="1:16" ht="18" customHeight="1" x14ac:dyDescent="0.2">
      <c r="A19" s="27" t="s">
        <v>168</v>
      </c>
      <c r="B19" s="317"/>
      <c r="C19" s="317"/>
      <c r="D19" s="317"/>
      <c r="E19" s="317"/>
      <c r="F19" s="317"/>
      <c r="G19" s="317"/>
      <c r="H19" s="317"/>
      <c r="I19" s="317"/>
    </row>
    <row r="20" spans="1:16" ht="18" customHeight="1" x14ac:dyDescent="0.2">
      <c r="A20" s="25" t="s">
        <v>283</v>
      </c>
      <c r="B20" s="301"/>
      <c r="C20" s="301"/>
      <c r="D20" s="301"/>
      <c r="E20" s="301"/>
      <c r="F20" s="301"/>
      <c r="G20" s="301"/>
      <c r="H20" s="301"/>
      <c r="I20" s="301"/>
    </row>
    <row r="21" spans="1:16" ht="27.2" customHeight="1" x14ac:dyDescent="0.2">
      <c r="A21" s="73" t="s">
        <v>202</v>
      </c>
      <c r="B21" s="318" t="str">
        <f>IF(Daten!B1=2,Daten!A3,IF(Daten!B1=3,Daten!A4,IF(Daten!B1=4,Daten!A5,IF(Daten!B1=5,Daten!A6,""))))</f>
        <v/>
      </c>
      <c r="C21" s="318"/>
      <c r="D21" s="318"/>
      <c r="E21" s="318"/>
      <c r="F21" s="318"/>
      <c r="G21" s="318"/>
      <c r="H21" s="318"/>
      <c r="I21" s="318"/>
    </row>
    <row r="22" spans="1:16" ht="15" customHeight="1" x14ac:dyDescent="0.2">
      <c r="A22" s="305"/>
      <c r="B22" s="305"/>
      <c r="C22" s="305"/>
      <c r="D22" s="305"/>
      <c r="E22" s="305"/>
      <c r="F22" s="305"/>
      <c r="G22" s="305"/>
      <c r="H22" s="305"/>
      <c r="I22" s="305"/>
    </row>
    <row r="23" spans="1:16" ht="6" customHeight="1" x14ac:dyDescent="0.2">
      <c r="A23" s="306"/>
      <c r="B23" s="306"/>
      <c r="C23" s="306"/>
      <c r="D23" s="306"/>
      <c r="E23" s="306"/>
      <c r="F23" s="306"/>
      <c r="G23" s="306"/>
      <c r="H23" s="306"/>
      <c r="I23" s="306"/>
    </row>
    <row r="24" spans="1:16" ht="18" customHeight="1" x14ac:dyDescent="0.2">
      <c r="A24" s="28" t="s">
        <v>284</v>
      </c>
      <c r="B24" s="316"/>
      <c r="C24" s="316"/>
      <c r="D24" s="316"/>
      <c r="E24" s="316"/>
      <c r="F24" s="316"/>
      <c r="G24" s="316"/>
      <c r="H24" s="316"/>
      <c r="I24" s="316"/>
    </row>
    <row r="25" spans="1:16" ht="27.2" customHeight="1" x14ac:dyDescent="0.2">
      <c r="A25" s="57" t="s">
        <v>204</v>
      </c>
      <c r="B25" s="308"/>
      <c r="C25" s="308"/>
      <c r="D25" s="308"/>
      <c r="E25" s="68"/>
      <c r="F25" s="68"/>
      <c r="G25" s="68"/>
      <c r="H25" s="68"/>
      <c r="I25" s="68"/>
    </row>
    <row r="26" spans="1:16" ht="18" customHeight="1" x14ac:dyDescent="0.2">
      <c r="A26" s="28" t="s">
        <v>3</v>
      </c>
      <c r="B26" s="292"/>
      <c r="C26" s="292"/>
      <c r="D26" s="292"/>
      <c r="E26" s="74"/>
      <c r="F26" s="307"/>
      <c r="G26" s="307"/>
      <c r="H26" s="307"/>
      <c r="I26" s="307"/>
    </row>
    <row r="27" spans="1:16" ht="18" customHeight="1" x14ac:dyDescent="0.2">
      <c r="A27" s="28" t="s">
        <v>93</v>
      </c>
      <c r="B27" s="293"/>
      <c r="C27" s="293"/>
      <c r="D27" s="293"/>
      <c r="E27" s="74"/>
      <c r="F27" s="304"/>
      <c r="G27" s="304"/>
      <c r="H27" s="304"/>
      <c r="I27" s="304"/>
    </row>
    <row r="28" spans="1:16" ht="25.5" customHeight="1" x14ac:dyDescent="0.2">
      <c r="A28" s="57" t="s">
        <v>285</v>
      </c>
      <c r="B28" s="292"/>
      <c r="C28" s="292"/>
      <c r="D28" s="292"/>
      <c r="E28" s="68"/>
      <c r="F28" s="68"/>
      <c r="G28" s="68"/>
      <c r="H28" s="137"/>
      <c r="I28" s="68"/>
    </row>
    <row r="29" spans="1:16" ht="18" customHeight="1" x14ac:dyDescent="0.2">
      <c r="A29" s="28" t="s">
        <v>43</v>
      </c>
      <c r="B29" s="310"/>
      <c r="C29" s="310"/>
      <c r="D29" s="310"/>
      <c r="E29" s="311" t="s">
        <v>4</v>
      </c>
      <c r="F29" s="311"/>
      <c r="G29" s="212"/>
      <c r="H29" s="304"/>
      <c r="I29" s="304"/>
      <c r="N29" s="291"/>
      <c r="O29" s="291"/>
      <c r="P29" s="291"/>
    </row>
    <row r="30" spans="1:16" ht="18" customHeight="1" x14ac:dyDescent="0.2">
      <c r="A30" s="29" t="s">
        <v>54</v>
      </c>
      <c r="B30" s="309"/>
      <c r="C30" s="309"/>
      <c r="D30" s="309"/>
      <c r="E30" s="311" t="s">
        <v>4</v>
      </c>
      <c r="F30" s="311"/>
      <c r="G30" s="212"/>
      <c r="H30" s="304"/>
      <c r="I30" s="304"/>
    </row>
    <row r="31" spans="1:16" ht="18" customHeight="1" x14ac:dyDescent="0.2">
      <c r="A31" s="28" t="s">
        <v>5</v>
      </c>
      <c r="B31" s="309"/>
      <c r="C31" s="309"/>
      <c r="D31" s="309"/>
      <c r="E31" s="75"/>
      <c r="F31" s="12"/>
      <c r="G31" s="298"/>
      <c r="H31" s="298"/>
      <c r="I31" s="298"/>
    </row>
    <row r="32" spans="1:16" ht="18" customHeight="1" x14ac:dyDescent="0.2">
      <c r="A32" s="28"/>
      <c r="B32" s="28"/>
      <c r="C32" s="28"/>
      <c r="D32" s="28"/>
      <c r="E32" s="15"/>
      <c r="F32" s="12"/>
      <c r="G32" s="298"/>
      <c r="H32" s="298"/>
      <c r="I32" s="298"/>
    </row>
    <row r="33" spans="1:10" ht="18" customHeight="1" x14ac:dyDescent="0.2">
      <c r="A33" s="29" t="s">
        <v>275</v>
      </c>
      <c r="B33" s="309"/>
      <c r="C33" s="309"/>
      <c r="D33" s="309"/>
      <c r="E33" s="76"/>
      <c r="F33" s="12"/>
      <c r="G33" s="298"/>
      <c r="H33" s="298"/>
      <c r="I33" s="298"/>
    </row>
    <row r="34" spans="1:10" ht="18" customHeight="1" x14ac:dyDescent="0.2">
      <c r="A34" s="29"/>
      <c r="B34" s="213"/>
      <c r="C34" s="213"/>
      <c r="D34" s="213"/>
      <c r="E34" s="76"/>
      <c r="F34" s="12"/>
      <c r="G34" s="295"/>
      <c r="H34" s="295"/>
      <c r="I34" s="295"/>
      <c r="J34" s="210"/>
    </row>
    <row r="35" spans="1:10" ht="18" customHeight="1" x14ac:dyDescent="0.2">
      <c r="A35" s="30"/>
      <c r="B35" s="30"/>
      <c r="C35" s="30"/>
      <c r="D35" s="30"/>
      <c r="E35" s="24"/>
      <c r="F35" s="12"/>
      <c r="G35" s="298"/>
      <c r="H35" s="298"/>
      <c r="I35" s="298"/>
    </row>
    <row r="36" spans="1:10" ht="18" customHeight="1" x14ac:dyDescent="0.2">
      <c r="A36" s="29" t="s">
        <v>127</v>
      </c>
      <c r="B36" s="297"/>
      <c r="C36" s="297"/>
      <c r="D36" s="297"/>
      <c r="E36" s="77"/>
      <c r="F36" s="303"/>
      <c r="G36" s="303"/>
      <c r="H36" s="303"/>
      <c r="I36" s="303"/>
    </row>
    <row r="37" spans="1:10" ht="18" customHeight="1" x14ac:dyDescent="0.2">
      <c r="A37" s="13"/>
      <c r="B37" s="13"/>
      <c r="C37" s="13"/>
      <c r="D37" s="13"/>
      <c r="E37" s="21"/>
      <c r="F37" s="303"/>
      <c r="G37" s="303"/>
      <c r="H37" s="303"/>
      <c r="I37" s="303"/>
    </row>
    <row r="38" spans="1:10" ht="18" customHeight="1" x14ac:dyDescent="0.2">
      <c r="A38" s="13"/>
      <c r="B38" s="13"/>
      <c r="C38" s="13"/>
      <c r="D38" s="296"/>
      <c r="E38" s="296"/>
      <c r="F38" s="296"/>
      <c r="G38" s="296"/>
      <c r="H38" s="296"/>
      <c r="I38" s="237"/>
    </row>
    <row r="39" spans="1:10" ht="18" customHeight="1" x14ac:dyDescent="0.2">
      <c r="A39" s="56"/>
      <c r="B39" s="56"/>
      <c r="C39" s="56"/>
      <c r="D39" s="295"/>
      <c r="E39" s="295"/>
      <c r="F39" s="295"/>
      <c r="G39" s="295"/>
      <c r="H39" s="295"/>
    </row>
    <row r="40" spans="1:10" ht="18" customHeight="1" x14ac:dyDescent="0.2">
      <c r="A40" s="56"/>
      <c r="B40" s="56"/>
      <c r="C40" s="56"/>
      <c r="D40" s="16"/>
      <c r="E40" s="16"/>
      <c r="F40" s="16"/>
      <c r="G40" s="16"/>
      <c r="H40" s="16"/>
    </row>
    <row r="41" spans="1:10" ht="18" customHeight="1" x14ac:dyDescent="0.2">
      <c r="A41" s="56"/>
      <c r="B41" s="56"/>
      <c r="C41" s="56"/>
      <c r="D41" s="295"/>
      <c r="E41" s="295"/>
      <c r="F41" s="295"/>
      <c r="G41" s="295"/>
      <c r="H41" s="295"/>
    </row>
    <row r="42" spans="1:10" ht="18" customHeight="1" x14ac:dyDescent="0.2">
      <c r="A42" s="56"/>
      <c r="B42" s="56"/>
      <c r="C42" s="56"/>
      <c r="D42" s="295"/>
      <c r="E42" s="295"/>
      <c r="F42" s="295"/>
      <c r="G42" s="295"/>
      <c r="H42" s="295"/>
    </row>
    <row r="43" spans="1:10" ht="18" customHeight="1" x14ac:dyDescent="0.2">
      <c r="A43" s="56"/>
      <c r="B43" s="56"/>
      <c r="C43" s="56"/>
      <c r="D43" s="295"/>
      <c r="E43" s="295"/>
      <c r="F43" s="295"/>
      <c r="G43" s="295"/>
      <c r="H43" s="295"/>
    </row>
    <row r="44" spans="1:10" ht="18" customHeight="1" x14ac:dyDescent="0.2">
      <c r="A44" s="56"/>
      <c r="B44" s="56"/>
      <c r="C44" s="56"/>
      <c r="D44" s="215"/>
      <c r="E44" s="215"/>
      <c r="F44" s="215"/>
      <c r="G44" s="215"/>
      <c r="H44" s="215"/>
      <c r="I44" s="214"/>
    </row>
    <row r="45" spans="1:10" ht="18" customHeight="1" x14ac:dyDescent="0.2">
      <c r="A45" s="56"/>
      <c r="B45" s="56"/>
      <c r="C45" s="56"/>
      <c r="D45" s="56"/>
      <c r="E45" s="72"/>
      <c r="F45" s="72"/>
      <c r="G45" s="72"/>
      <c r="H45" s="72"/>
      <c r="I45" s="72"/>
    </row>
    <row r="46" spans="1:10" ht="34.5" customHeight="1" x14ac:dyDescent="0.2">
      <c r="A46" s="294" t="s">
        <v>286</v>
      </c>
      <c r="B46" s="294"/>
      <c r="C46" s="294"/>
      <c r="D46" s="294"/>
      <c r="E46" s="294"/>
      <c r="F46" s="294"/>
      <c r="G46" s="294"/>
      <c r="H46" s="294"/>
      <c r="I46" s="294"/>
    </row>
    <row r="47" spans="1:10" ht="6" customHeight="1" x14ac:dyDescent="0.2">
      <c r="A47" s="16"/>
      <c r="B47" s="16"/>
      <c r="C47" s="16"/>
      <c r="D47" s="16"/>
      <c r="E47" s="16"/>
      <c r="F47" s="16"/>
      <c r="G47" s="16"/>
      <c r="H47" s="16"/>
      <c r="I47" s="16"/>
    </row>
    <row r="48" spans="1:10" x14ac:dyDescent="0.2">
      <c r="A48" s="16"/>
      <c r="B48" s="16"/>
      <c r="C48" s="16"/>
      <c r="D48" s="16"/>
      <c r="E48" s="16"/>
      <c r="F48" s="16"/>
      <c r="G48" s="16"/>
      <c r="H48" s="16"/>
      <c r="I48" s="16"/>
    </row>
    <row r="49" spans="1:9" x14ac:dyDescent="0.2">
      <c r="A49" s="16"/>
      <c r="B49" s="16"/>
      <c r="C49" s="16"/>
      <c r="D49" s="16"/>
      <c r="E49" s="16"/>
      <c r="F49" s="16"/>
      <c r="G49" s="16"/>
      <c r="H49" s="16"/>
      <c r="I49" s="16"/>
    </row>
    <row r="50" spans="1:9" x14ac:dyDescent="0.2">
      <c r="A50"/>
      <c r="B50"/>
      <c r="C50"/>
      <c r="D50"/>
      <c r="E50"/>
      <c r="F50"/>
      <c r="G50"/>
      <c r="H50"/>
      <c r="I50"/>
    </row>
  </sheetData>
  <mergeCells count="57">
    <mergeCell ref="B20:I20"/>
    <mergeCell ref="B21:I21"/>
    <mergeCell ref="F36:I36"/>
    <mergeCell ref="B33:D33"/>
    <mergeCell ref="B31:D31"/>
    <mergeCell ref="H30:I30"/>
    <mergeCell ref="G1:H1"/>
    <mergeCell ref="A2:I2"/>
    <mergeCell ref="B3:I3"/>
    <mergeCell ref="B4:I4"/>
    <mergeCell ref="H10:I10"/>
    <mergeCell ref="B5:I5"/>
    <mergeCell ref="B8:I8"/>
    <mergeCell ref="B6:I6"/>
    <mergeCell ref="B7:I7"/>
    <mergeCell ref="H9:I9"/>
    <mergeCell ref="B24:I24"/>
    <mergeCell ref="B19:I19"/>
    <mergeCell ref="H29:I29"/>
    <mergeCell ref="G31:I31"/>
    <mergeCell ref="A22:I22"/>
    <mergeCell ref="A23:I23"/>
    <mergeCell ref="F26:I26"/>
    <mergeCell ref="F27:I27"/>
    <mergeCell ref="B25:D25"/>
    <mergeCell ref="B30:D30"/>
    <mergeCell ref="B29:D29"/>
    <mergeCell ref="E29:F29"/>
    <mergeCell ref="E30:F30"/>
    <mergeCell ref="B14:I14"/>
    <mergeCell ref="B10:G10"/>
    <mergeCell ref="B9:G9"/>
    <mergeCell ref="B17:I17"/>
    <mergeCell ref="B18:I18"/>
    <mergeCell ref="B11:I11"/>
    <mergeCell ref="B12:I12"/>
    <mergeCell ref="B13:I13"/>
    <mergeCell ref="H15:I15"/>
    <mergeCell ref="B15:G15"/>
    <mergeCell ref="B16:G16"/>
    <mergeCell ref="H16:I16"/>
    <mergeCell ref="N29:P29"/>
    <mergeCell ref="B26:D26"/>
    <mergeCell ref="B27:D27"/>
    <mergeCell ref="A46:I46"/>
    <mergeCell ref="D43:H43"/>
    <mergeCell ref="D42:H42"/>
    <mergeCell ref="D41:H41"/>
    <mergeCell ref="D39:H39"/>
    <mergeCell ref="D38:H38"/>
    <mergeCell ref="G34:I34"/>
    <mergeCell ref="B36:D36"/>
    <mergeCell ref="B28:D28"/>
    <mergeCell ref="G32:I32"/>
    <mergeCell ref="G33:I33"/>
    <mergeCell ref="G35:I35"/>
    <mergeCell ref="F37:I37"/>
  </mergeCells>
  <phoneticPr fontId="25" type="noConversion"/>
  <printOptions horizontalCentered="1" verticalCentered="1"/>
  <pageMargins left="0.78740157480314965" right="0.39370078740157483" top="0.39370078740157483" bottom="0.39370078740157483" header="0" footer="0.31496062992125984"/>
  <pageSetup paperSize="9" scale="85" pageOrder="overThenDown" orientation="portrait" r:id="rId1"/>
  <headerFooter alignWithMargins="0">
    <oddFooter>&amp;LRV Jugendwohnen -  Anlage 3 &amp;R&amp;"Arial,Standard"Angebot Deckblatt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1" r:id="rId4" name="Drop Down 11">
              <controlPr defaultSize="0" print="0" autoLine="0" autoPict="0">
                <anchor moveWithCells="1">
                  <from>
                    <xdr:col>1</xdr:col>
                    <xdr:colOff>9525</xdr:colOff>
                    <xdr:row>19</xdr:row>
                    <xdr:rowOff>209550</xdr:rowOff>
                  </from>
                  <to>
                    <xdr:col>9</xdr:col>
                    <xdr:colOff>9525</xdr:colOff>
                    <xdr:row>20</xdr:row>
                    <xdr:rowOff>333375</xdr:rowOff>
                  </to>
                </anchor>
              </controlPr>
            </control>
          </mc:Choice>
        </mc:AlternateContent>
        <mc:AlternateContent xmlns:mc="http://schemas.openxmlformats.org/markup-compatibility/2006">
          <mc:Choice Requires="x14">
            <control shapeId="10295" r:id="rId5" name="Check Box 55">
              <controlPr defaultSize="0" autoFill="0" autoLine="0" autoPict="0">
                <anchor moveWithCells="1">
                  <from>
                    <xdr:col>6</xdr:col>
                    <xdr:colOff>0</xdr:colOff>
                    <xdr:row>30</xdr:row>
                    <xdr:rowOff>152400</xdr:rowOff>
                  </from>
                  <to>
                    <xdr:col>8</xdr:col>
                    <xdr:colOff>1304925</xdr:colOff>
                    <xdr:row>32</xdr:row>
                    <xdr:rowOff>57150</xdr:rowOff>
                  </to>
                </anchor>
              </controlPr>
            </control>
          </mc:Choice>
        </mc:AlternateContent>
        <mc:AlternateContent xmlns:mc="http://schemas.openxmlformats.org/markup-compatibility/2006">
          <mc:Choice Requires="x14">
            <control shapeId="10315" r:id="rId6" name="Check Box 75">
              <controlPr defaultSize="0" autoFill="0" autoLine="0" autoPict="0">
                <anchor moveWithCells="1">
                  <from>
                    <xdr:col>5</xdr:col>
                    <xdr:colOff>0</xdr:colOff>
                    <xdr:row>35</xdr:row>
                    <xdr:rowOff>47625</xdr:rowOff>
                  </from>
                  <to>
                    <xdr:col>8</xdr:col>
                    <xdr:colOff>114300</xdr:colOff>
                    <xdr:row>36</xdr:row>
                    <xdr:rowOff>19050</xdr:rowOff>
                  </to>
                </anchor>
              </controlPr>
            </control>
          </mc:Choice>
        </mc:AlternateContent>
        <mc:AlternateContent xmlns:mc="http://schemas.openxmlformats.org/markup-compatibility/2006">
          <mc:Choice Requires="x14">
            <control shapeId="10316" r:id="rId7" name="Check Box 76">
              <controlPr defaultSize="0" autoFill="0" autoLine="0" autoPict="0">
                <anchor moveWithCells="1">
                  <from>
                    <xdr:col>7</xdr:col>
                    <xdr:colOff>314325</xdr:colOff>
                    <xdr:row>35</xdr:row>
                    <xdr:rowOff>57150</xdr:rowOff>
                  </from>
                  <to>
                    <xdr:col>8</xdr:col>
                    <xdr:colOff>1123950</xdr:colOff>
                    <xdr:row>36</xdr:row>
                    <xdr:rowOff>38100</xdr:rowOff>
                  </to>
                </anchor>
              </controlPr>
            </control>
          </mc:Choice>
        </mc:AlternateContent>
        <mc:AlternateContent xmlns:mc="http://schemas.openxmlformats.org/markup-compatibility/2006">
          <mc:Choice Requires="x14">
            <control shapeId="10317" r:id="rId8" name="Check Box 77">
              <controlPr defaultSize="0" autoFill="0" autoLine="0" autoPict="0">
                <anchor moveWithCells="1">
                  <from>
                    <xdr:col>5</xdr:col>
                    <xdr:colOff>0</xdr:colOff>
                    <xdr:row>36</xdr:row>
                    <xdr:rowOff>57150</xdr:rowOff>
                  </from>
                  <to>
                    <xdr:col>8</xdr:col>
                    <xdr:colOff>1276350</xdr:colOff>
                    <xdr:row>37</xdr:row>
                    <xdr:rowOff>38100</xdr:rowOff>
                  </to>
                </anchor>
              </controlPr>
            </control>
          </mc:Choice>
        </mc:AlternateContent>
        <mc:AlternateContent xmlns:mc="http://schemas.openxmlformats.org/markup-compatibility/2006">
          <mc:Choice Requires="x14">
            <control shapeId="10321" r:id="rId9" name="Check Box 81">
              <controlPr defaultSize="0" autoFill="0" autoLine="0" autoPict="0">
                <anchor moveWithCells="1">
                  <from>
                    <xdr:col>3</xdr:col>
                    <xdr:colOff>0</xdr:colOff>
                    <xdr:row>38</xdr:row>
                    <xdr:rowOff>57150</xdr:rowOff>
                  </from>
                  <to>
                    <xdr:col>7</xdr:col>
                    <xdr:colOff>171450</xdr:colOff>
                    <xdr:row>39</xdr:row>
                    <xdr:rowOff>38100</xdr:rowOff>
                  </to>
                </anchor>
              </controlPr>
            </control>
          </mc:Choice>
        </mc:AlternateContent>
        <mc:AlternateContent xmlns:mc="http://schemas.openxmlformats.org/markup-compatibility/2006">
          <mc:Choice Requires="x14">
            <control shapeId="10322" r:id="rId10" name="Check Box 82">
              <controlPr defaultSize="0" autoFill="0" autoLine="0" autoPict="0">
                <anchor moveWithCells="1">
                  <from>
                    <xdr:col>3</xdr:col>
                    <xdr:colOff>190500</xdr:colOff>
                    <xdr:row>39</xdr:row>
                    <xdr:rowOff>38100</xdr:rowOff>
                  </from>
                  <to>
                    <xdr:col>8</xdr:col>
                    <xdr:colOff>419100</xdr:colOff>
                    <xdr:row>40</xdr:row>
                    <xdr:rowOff>19050</xdr:rowOff>
                  </to>
                </anchor>
              </controlPr>
            </control>
          </mc:Choice>
        </mc:AlternateContent>
        <mc:AlternateContent xmlns:mc="http://schemas.openxmlformats.org/markup-compatibility/2006">
          <mc:Choice Requires="x14">
            <control shapeId="10323" r:id="rId11" name="Check Box 83">
              <controlPr defaultSize="0" autoFill="0" autoLine="0" autoPict="0">
                <anchor moveWithCells="1">
                  <from>
                    <xdr:col>3</xdr:col>
                    <xdr:colOff>200025</xdr:colOff>
                    <xdr:row>40</xdr:row>
                    <xdr:rowOff>0</xdr:rowOff>
                  </from>
                  <to>
                    <xdr:col>9</xdr:col>
                    <xdr:colOff>85725</xdr:colOff>
                    <xdr:row>41</xdr:row>
                    <xdr:rowOff>38100</xdr:rowOff>
                  </to>
                </anchor>
              </controlPr>
            </control>
          </mc:Choice>
        </mc:AlternateContent>
        <mc:AlternateContent xmlns:mc="http://schemas.openxmlformats.org/markup-compatibility/2006">
          <mc:Choice Requires="x14">
            <control shapeId="10326" r:id="rId12" name="Check Box 86">
              <controlPr defaultSize="0" autoFill="0" autoLine="0" autoPict="0">
                <anchor moveWithCells="1">
                  <from>
                    <xdr:col>3</xdr:col>
                    <xdr:colOff>0</xdr:colOff>
                    <xdr:row>41</xdr:row>
                    <xdr:rowOff>57150</xdr:rowOff>
                  </from>
                  <to>
                    <xdr:col>8</xdr:col>
                    <xdr:colOff>1714500</xdr:colOff>
                    <xdr:row>42</xdr:row>
                    <xdr:rowOff>38100</xdr:rowOff>
                  </to>
                </anchor>
              </controlPr>
            </control>
          </mc:Choice>
        </mc:AlternateContent>
        <mc:AlternateContent xmlns:mc="http://schemas.openxmlformats.org/markup-compatibility/2006">
          <mc:Choice Requires="x14">
            <control shapeId="10327" r:id="rId13" name="Check Box 87">
              <controlPr defaultSize="0" autoFill="0" autoLine="0" autoPict="0">
                <anchor moveWithCells="1">
                  <from>
                    <xdr:col>3</xdr:col>
                    <xdr:colOff>209550</xdr:colOff>
                    <xdr:row>42</xdr:row>
                    <xdr:rowOff>38100</xdr:rowOff>
                  </from>
                  <to>
                    <xdr:col>6</xdr:col>
                    <xdr:colOff>771525</xdr:colOff>
                    <xdr:row>43</xdr:row>
                    <xdr:rowOff>19050</xdr:rowOff>
                  </to>
                </anchor>
              </controlPr>
            </control>
          </mc:Choice>
        </mc:AlternateContent>
        <mc:AlternateContent xmlns:mc="http://schemas.openxmlformats.org/markup-compatibility/2006">
          <mc:Choice Requires="x14">
            <control shapeId="10328" r:id="rId14" name="Check Box 88">
              <controlPr defaultSize="0" autoFill="0" autoLine="0" autoPict="0">
                <anchor moveWithCells="1">
                  <from>
                    <xdr:col>6</xdr:col>
                    <xdr:colOff>0</xdr:colOff>
                    <xdr:row>29</xdr:row>
                    <xdr:rowOff>152400</xdr:rowOff>
                  </from>
                  <to>
                    <xdr:col>8</xdr:col>
                    <xdr:colOff>1514475</xdr:colOff>
                    <xdr:row>31</xdr:row>
                    <xdr:rowOff>57150</xdr:rowOff>
                  </to>
                </anchor>
              </controlPr>
            </control>
          </mc:Choice>
        </mc:AlternateContent>
        <mc:AlternateContent xmlns:mc="http://schemas.openxmlformats.org/markup-compatibility/2006">
          <mc:Choice Requires="x14">
            <control shapeId="10330" r:id="rId15" name="Check Box 90">
              <controlPr defaultSize="0" autoFill="0" autoLine="0" autoPict="0">
                <anchor moveWithCells="1">
                  <from>
                    <xdr:col>5</xdr:col>
                    <xdr:colOff>314325</xdr:colOff>
                    <xdr:row>32</xdr:row>
                    <xdr:rowOff>9525</xdr:rowOff>
                  </from>
                  <to>
                    <xdr:col>10</xdr:col>
                    <xdr:colOff>171450</xdr:colOff>
                    <xdr:row>32</xdr:row>
                    <xdr:rowOff>219075</xdr:rowOff>
                  </to>
                </anchor>
              </controlPr>
            </control>
          </mc:Choice>
        </mc:AlternateContent>
        <mc:AlternateContent xmlns:mc="http://schemas.openxmlformats.org/markup-compatibility/2006">
          <mc:Choice Requires="x14">
            <control shapeId="10339" r:id="rId16" name="Drop Down 99">
              <controlPr defaultSize="0" print="0" autoLine="0" autoPict="0">
                <anchor moveWithCells="1">
                  <from>
                    <xdr:col>1</xdr:col>
                    <xdr:colOff>0</xdr:colOff>
                    <xdr:row>4</xdr:row>
                    <xdr:rowOff>0</xdr:rowOff>
                  </from>
                  <to>
                    <xdr:col>9</xdr:col>
                    <xdr:colOff>0</xdr:colOff>
                    <xdr:row>5</xdr:row>
                    <xdr:rowOff>0</xdr:rowOff>
                  </to>
                </anchor>
              </controlPr>
            </control>
          </mc:Choice>
        </mc:AlternateContent>
        <mc:AlternateContent xmlns:mc="http://schemas.openxmlformats.org/markup-compatibility/2006">
          <mc:Choice Requires="x14">
            <control shapeId="10362" r:id="rId17" name="Check Box 122">
              <controlPr defaultSize="0" autoFill="0" autoLine="0" autoPict="0">
                <anchor moveWithCells="1">
                  <from>
                    <xdr:col>3</xdr:col>
                    <xdr:colOff>0</xdr:colOff>
                    <xdr:row>37</xdr:row>
                    <xdr:rowOff>0</xdr:rowOff>
                  </from>
                  <to>
                    <xdr:col>6</xdr:col>
                    <xdr:colOff>733425</xdr:colOff>
                    <xdr:row>37</xdr:row>
                    <xdr:rowOff>209550</xdr:rowOff>
                  </to>
                </anchor>
              </controlPr>
            </control>
          </mc:Choice>
        </mc:AlternateContent>
        <mc:AlternateContent xmlns:mc="http://schemas.openxmlformats.org/markup-compatibility/2006">
          <mc:Choice Requires="x14">
            <control shapeId="10363" r:id="rId18" name="Check Box 123">
              <controlPr defaultSize="0" autoFill="0" autoLine="0" autoPict="0">
                <anchor moveWithCells="1">
                  <from>
                    <xdr:col>8</xdr:col>
                    <xdr:colOff>323850</xdr:colOff>
                    <xdr:row>37</xdr:row>
                    <xdr:rowOff>0</xdr:rowOff>
                  </from>
                  <to>
                    <xdr:col>9</xdr:col>
                    <xdr:colOff>257175</xdr:colOff>
                    <xdr:row>37</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12"/>
    <pageSetUpPr fitToPage="1"/>
  </sheetPr>
  <dimension ref="A1:H29"/>
  <sheetViews>
    <sheetView showZeros="0" zoomScale="80" zoomScaleNormal="75" zoomScaleSheetLayoutView="100" workbookViewId="0">
      <pane ySplit="1" topLeftCell="A2" activePane="bottomLeft" state="frozen"/>
      <selection sqref="A1:I1"/>
      <selection pane="bottomLeft" activeCell="A7" sqref="A7:C7"/>
    </sheetView>
  </sheetViews>
  <sheetFormatPr baseColWidth="10" defaultColWidth="11.42578125" defaultRowHeight="12.75" x14ac:dyDescent="0.2"/>
  <cols>
    <col min="1" max="1" width="40.140625" style="69" customWidth="1"/>
    <col min="2" max="2" width="17.5703125" style="69" customWidth="1"/>
    <col min="3" max="3" width="74.7109375" style="69" customWidth="1"/>
    <col min="4" max="4" width="11.42578125" style="69"/>
    <col min="5" max="5" width="14.140625" style="69" bestFit="1" customWidth="1"/>
    <col min="6" max="16384" width="11.42578125" style="69"/>
  </cols>
  <sheetData>
    <row r="1" spans="1:5" ht="26.25" x14ac:dyDescent="0.2">
      <c r="A1" s="320" t="s">
        <v>169</v>
      </c>
      <c r="B1" s="320"/>
      <c r="C1" s="320"/>
    </row>
    <row r="2" spans="1:5" ht="20.25" x14ac:dyDescent="0.3">
      <c r="A2" s="81"/>
      <c r="B2" s="324"/>
      <c r="C2" s="324"/>
    </row>
    <row r="3" spans="1:5" s="70" customFormat="1" ht="15.75" x14ac:dyDescent="0.25">
      <c r="A3" s="321" t="s">
        <v>170</v>
      </c>
      <c r="B3" s="321"/>
      <c r="C3" s="321"/>
    </row>
    <row r="4" spans="1:5" s="70" customFormat="1" ht="15.75" x14ac:dyDescent="0.25">
      <c r="A4" s="321"/>
      <c r="B4" s="321"/>
      <c r="C4" s="321"/>
    </row>
    <row r="5" spans="1:5" s="70" customFormat="1" ht="52.15" customHeight="1" x14ac:dyDescent="0.25">
      <c r="A5" s="322">
        <f>'Angebot Deckblatt'!$B$17</f>
        <v>0</v>
      </c>
      <c r="B5" s="322"/>
      <c r="C5" s="322"/>
    </row>
    <row r="6" spans="1:5" s="70" customFormat="1" ht="38.450000000000003" customHeight="1" x14ac:dyDescent="0.25">
      <c r="A6" s="82"/>
      <c r="B6" s="325"/>
      <c r="C6" s="325"/>
    </row>
    <row r="7" spans="1:5" s="71" customFormat="1" ht="102.95" customHeight="1" x14ac:dyDescent="0.25">
      <c r="A7" s="323" t="s">
        <v>287</v>
      </c>
      <c r="B7" s="323"/>
      <c r="C7" s="323"/>
    </row>
    <row r="8" spans="1:5" s="70" customFormat="1" ht="16.5" x14ac:dyDescent="0.25">
      <c r="A8" s="80" t="s">
        <v>2</v>
      </c>
      <c r="B8" s="83">
        <f>'Angebot Deckblatt'!$B$11</f>
        <v>0</v>
      </c>
      <c r="C8" s="83"/>
    </row>
    <row r="9" spans="1:5" s="70" customFormat="1" ht="16.5" x14ac:dyDescent="0.25">
      <c r="A9" s="80" t="s">
        <v>198</v>
      </c>
      <c r="B9" s="84">
        <f>'Angebot Deckblatt'!$B$3</f>
        <v>0</v>
      </c>
    </row>
    <row r="10" spans="1:5" s="70" customFormat="1" ht="16.5" x14ac:dyDescent="0.25">
      <c r="A10" s="80" t="s">
        <v>205</v>
      </c>
      <c r="B10" s="84" t="str">
        <f>'Angebot Deckblatt'!$B$5</f>
        <v/>
      </c>
    </row>
    <row r="11" spans="1:5" s="70" customFormat="1" ht="16.5" x14ac:dyDescent="0.25">
      <c r="A11" s="80" t="s">
        <v>206</v>
      </c>
      <c r="B11" s="84">
        <f>'Angebot Deckblatt'!$B$7</f>
        <v>0</v>
      </c>
    </row>
    <row r="12" spans="1:5" s="70" customFormat="1" ht="16.5" x14ac:dyDescent="0.25">
      <c r="A12" s="80" t="s">
        <v>210</v>
      </c>
      <c r="B12" s="93">
        <f>'Angebot Deckblatt'!$B$29</f>
        <v>0</v>
      </c>
      <c r="C12" s="93">
        <f>'Angebot Deckblatt'!$G$29</f>
        <v>0</v>
      </c>
      <c r="D12" s="93"/>
      <c r="E12" s="93"/>
    </row>
    <row r="13" spans="1:5" s="70" customFormat="1" ht="16.5" x14ac:dyDescent="0.25">
      <c r="A13" s="80" t="s">
        <v>211</v>
      </c>
      <c r="B13" s="84">
        <f>'Angebot Deckblatt'!$B$4</f>
        <v>0</v>
      </c>
    </row>
    <row r="14" spans="1:5" s="70" customFormat="1" ht="16.5" x14ac:dyDescent="0.25">
      <c r="A14" s="80"/>
      <c r="B14" s="82"/>
      <c r="C14" s="84"/>
    </row>
    <row r="15" spans="1:5" s="70" customFormat="1" ht="16.5" x14ac:dyDescent="0.25">
      <c r="A15" s="80"/>
      <c r="B15" s="82"/>
      <c r="C15" s="84"/>
    </row>
    <row r="16" spans="1:5" ht="41.45" customHeight="1" x14ac:dyDescent="0.25">
      <c r="A16" s="85"/>
      <c r="B16" s="82"/>
      <c r="C16" s="86"/>
    </row>
    <row r="17" spans="1:8" ht="16.5" x14ac:dyDescent="0.25">
      <c r="A17" s="86" t="s">
        <v>165</v>
      </c>
      <c r="B17" s="82"/>
      <c r="C17" s="86" t="s">
        <v>197</v>
      </c>
    </row>
    <row r="18" spans="1:8" ht="16.5" x14ac:dyDescent="0.25">
      <c r="A18" s="82"/>
      <c r="B18" s="86"/>
      <c r="C18" s="86"/>
    </row>
    <row r="19" spans="1:8" ht="16.5" x14ac:dyDescent="0.25">
      <c r="A19" s="151" t="str">
        <f>'Angebot Deckblatt'!B14&amp;","</f>
        <v>,</v>
      </c>
      <c r="B19" s="159">
        <f>'Angebot Deckblatt'!$I$1</f>
        <v>0</v>
      </c>
      <c r="C19" s="160">
        <f>'Angebot Deckblatt'!D14</f>
        <v>0</v>
      </c>
      <c r="D19" s="69">
        <f>'Angebot Deckblatt'!E14</f>
        <v>0</v>
      </c>
      <c r="E19" s="69">
        <f>'Angebot Deckblatt'!F14</f>
        <v>0</v>
      </c>
      <c r="F19" s="69">
        <f>'Angebot Deckblatt'!G14</f>
        <v>0</v>
      </c>
      <c r="G19" s="69">
        <f>'Angebot Deckblatt'!H14</f>
        <v>0</v>
      </c>
      <c r="H19" s="69">
        <f>'Angebot Deckblatt'!I14</f>
        <v>0</v>
      </c>
    </row>
    <row r="20" spans="1:8" ht="16.5" x14ac:dyDescent="0.25">
      <c r="A20" s="82"/>
      <c r="B20" s="87"/>
      <c r="C20" s="86"/>
    </row>
    <row r="21" spans="1:8" ht="16.5" x14ac:dyDescent="0.25">
      <c r="A21" s="82"/>
      <c r="B21" s="87"/>
      <c r="C21" s="86"/>
    </row>
    <row r="22" spans="1:8" ht="51" customHeight="1" x14ac:dyDescent="0.25">
      <c r="A22" s="82"/>
      <c r="B22" s="87"/>
      <c r="C22" s="86"/>
    </row>
    <row r="23" spans="1:8" ht="16.5" x14ac:dyDescent="0.2">
      <c r="A23" s="319" t="s">
        <v>171</v>
      </c>
      <c r="B23" s="319"/>
      <c r="C23" s="319"/>
    </row>
    <row r="24" spans="1:8" ht="16.5" x14ac:dyDescent="0.25">
      <c r="A24" s="88"/>
      <c r="B24" s="88"/>
      <c r="C24" s="82"/>
    </row>
    <row r="25" spans="1:8" ht="16.5" x14ac:dyDescent="0.25">
      <c r="A25" s="88"/>
      <c r="B25" s="88"/>
      <c r="C25" s="82"/>
    </row>
    <row r="26" spans="1:8" ht="16.5" x14ac:dyDescent="0.25">
      <c r="A26" s="88"/>
      <c r="B26" s="88"/>
      <c r="C26" s="82"/>
    </row>
    <row r="27" spans="1:8" ht="16.5" x14ac:dyDescent="0.25">
      <c r="A27" s="86" t="s">
        <v>166</v>
      </c>
      <c r="B27" s="86"/>
      <c r="C27" s="86" t="s">
        <v>167</v>
      </c>
    </row>
    <row r="28" spans="1:8" ht="16.5" x14ac:dyDescent="0.25">
      <c r="A28" s="86"/>
      <c r="B28" s="86"/>
      <c r="C28" s="82"/>
    </row>
    <row r="29" spans="1:8" ht="15.75" x14ac:dyDescent="0.25">
      <c r="A29" s="161"/>
      <c r="B29" s="151"/>
      <c r="C29" s="151"/>
    </row>
  </sheetData>
  <mergeCells count="7">
    <mergeCell ref="A23:C23"/>
    <mergeCell ref="A1:C1"/>
    <mergeCell ref="A3:C4"/>
    <mergeCell ref="A5:C5"/>
    <mergeCell ref="A7:C7"/>
    <mergeCell ref="B2:C2"/>
    <mergeCell ref="B6:C6"/>
  </mergeCells>
  <phoneticPr fontId="25" type="noConversion"/>
  <printOptions horizontalCentered="1"/>
  <pageMargins left="0.59055118110236227" right="0.59055118110236227" top="0.51181102362204722" bottom="0.6692913385826772" header="0" footer="0.51181102362204722"/>
  <pageSetup paperSize="9" scale="69" fitToHeight="2" orientation="portrait" blackAndWhite="1" r:id="rId1"/>
  <headerFooter alignWithMargins="0">
    <oddFooter>&amp;LRV Jugendwohnen - Anlage 3&amp;R&amp;"Arial,Standard"Vollmacht</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tabColor indexed="11"/>
    <pageSetUpPr fitToPage="1"/>
  </sheetPr>
  <dimension ref="A1:P97"/>
  <sheetViews>
    <sheetView showZeros="0" zoomScale="72" zoomScaleNormal="60" workbookViewId="0">
      <pane xSplit="2" ySplit="12" topLeftCell="C70" activePane="bottomRight" state="frozen"/>
      <selection sqref="A1:I1"/>
      <selection pane="topRight" sqref="A1:I1"/>
      <selection pane="bottomLeft" sqref="A1:I1"/>
      <selection pane="bottomRight" activeCell="B56" sqref="B56"/>
    </sheetView>
  </sheetViews>
  <sheetFormatPr baseColWidth="10" defaultRowHeight="12.75" x14ac:dyDescent="0.2"/>
  <cols>
    <col min="1" max="1" width="6.7109375" customWidth="1"/>
    <col min="2" max="2" width="25.7109375" customWidth="1"/>
    <col min="3" max="3" width="15.28515625" customWidth="1"/>
    <col min="4" max="5" width="17.85546875" style="136" customWidth="1"/>
    <col min="6" max="6" width="16.5703125" style="2" customWidth="1"/>
    <col min="7" max="7" width="17.140625" style="2" customWidth="1"/>
    <col min="8" max="8" width="16" style="2" customWidth="1"/>
    <col min="9" max="9" width="12.42578125" style="2" customWidth="1"/>
    <col min="10" max="10" width="11.85546875" style="2" customWidth="1"/>
    <col min="11" max="11" width="12.28515625" customWidth="1"/>
    <col min="12" max="13" width="10.7109375" customWidth="1"/>
    <col min="14" max="14" width="12.28515625" customWidth="1"/>
    <col min="15" max="15" width="12.7109375" customWidth="1"/>
    <col min="16" max="16" width="13.140625" customWidth="1"/>
  </cols>
  <sheetData>
    <row r="1" spans="1:16" s="11" customFormat="1" ht="20.100000000000001" customHeight="1" x14ac:dyDescent="0.2">
      <c r="A1" s="51" t="s">
        <v>218</v>
      </c>
      <c r="B1" s="51"/>
      <c r="C1" s="51"/>
      <c r="D1" s="132"/>
      <c r="E1" s="132"/>
      <c r="F1" s="51"/>
      <c r="G1" s="51"/>
      <c r="H1" s="51"/>
      <c r="I1" s="51"/>
      <c r="J1" s="51"/>
      <c r="K1" s="51"/>
      <c r="L1" s="51"/>
      <c r="M1" s="51"/>
      <c r="N1" s="52"/>
      <c r="O1" s="51"/>
      <c r="P1" s="52"/>
    </row>
    <row r="2" spans="1:16" s="61" customFormat="1" x14ac:dyDescent="0.2">
      <c r="A2" s="59" t="s">
        <v>2</v>
      </c>
      <c r="B2" s="59"/>
      <c r="C2" s="59">
        <f>'Angebot Deckblatt'!$B$11</f>
        <v>0</v>
      </c>
      <c r="D2" s="133"/>
      <c r="E2" s="133"/>
      <c r="F2" s="62"/>
      <c r="G2" s="62"/>
      <c r="H2" s="62"/>
      <c r="I2" s="62"/>
      <c r="J2" s="62"/>
      <c r="K2" s="62"/>
      <c r="L2" s="62"/>
      <c r="M2" s="62"/>
      <c r="N2" s="63"/>
      <c r="O2" s="62"/>
      <c r="P2" s="78">
        <f>'Angebot Deckblatt'!$I$1</f>
        <v>0</v>
      </c>
    </row>
    <row r="3" spans="1:16" s="61" customFormat="1" x14ac:dyDescent="0.2">
      <c r="A3" s="60" t="s">
        <v>198</v>
      </c>
      <c r="B3" s="60"/>
      <c r="C3" s="60">
        <f>'Angebot Deckblatt'!$B$3</f>
        <v>0</v>
      </c>
      <c r="D3" s="134"/>
      <c r="E3" s="134"/>
      <c r="F3" s="64"/>
      <c r="G3" s="64"/>
      <c r="H3" s="64"/>
      <c r="I3" s="64"/>
      <c r="J3" s="64"/>
      <c r="K3" s="64"/>
      <c r="L3" s="64"/>
      <c r="M3" s="64"/>
      <c r="N3" s="65"/>
      <c r="O3" s="64"/>
      <c r="P3" s="65"/>
    </row>
    <row r="4" spans="1:16" s="61" customFormat="1" x14ac:dyDescent="0.2">
      <c r="A4" s="60" t="s">
        <v>205</v>
      </c>
      <c r="B4" s="60"/>
      <c r="C4" s="60" t="str">
        <f>'Angebot Deckblatt'!$B$5</f>
        <v/>
      </c>
      <c r="D4" s="134"/>
      <c r="E4" s="134"/>
      <c r="F4" s="64"/>
      <c r="G4" s="64"/>
      <c r="H4" s="64"/>
      <c r="I4" s="64"/>
      <c r="J4" s="64"/>
      <c r="K4" s="64"/>
      <c r="L4" s="64"/>
      <c r="M4" s="64"/>
      <c r="N4" s="65"/>
      <c r="O4" s="64"/>
      <c r="P4" s="65"/>
    </row>
    <row r="5" spans="1:16" s="61" customFormat="1" x14ac:dyDescent="0.2">
      <c r="A5" s="60" t="s">
        <v>199</v>
      </c>
      <c r="B5" s="60"/>
      <c r="C5" s="60">
        <f>'Angebot Deckblatt'!$B$4</f>
        <v>0</v>
      </c>
      <c r="D5" s="134"/>
      <c r="E5" s="134"/>
      <c r="F5" s="64"/>
      <c r="G5" s="64"/>
      <c r="H5" s="64"/>
      <c r="I5" s="64"/>
      <c r="J5" s="64"/>
      <c r="K5" s="64"/>
      <c r="L5" s="64"/>
      <c r="M5" s="64"/>
      <c r="N5" s="65"/>
      <c r="O5" s="64"/>
      <c r="P5" s="65"/>
    </row>
    <row r="6" spans="1:16" s="61" customFormat="1" x14ac:dyDescent="0.2">
      <c r="A6" s="58" t="s">
        <v>210</v>
      </c>
      <c r="C6" s="91">
        <f>'Angebot Deckblatt'!$B$29</f>
        <v>0</v>
      </c>
      <c r="D6" s="58" t="s">
        <v>4</v>
      </c>
      <c r="E6" s="91">
        <f>'Angebot Deckblatt'!$G$29</f>
        <v>0</v>
      </c>
      <c r="F6" s="91">
        <f>'Angebot Deckblatt'!$G$29</f>
        <v>0</v>
      </c>
      <c r="G6" s="91"/>
      <c r="H6" s="91"/>
      <c r="I6" s="66"/>
      <c r="J6" s="66"/>
      <c r="K6" s="66"/>
      <c r="L6" s="66"/>
      <c r="M6" s="66"/>
      <c r="N6" s="67"/>
      <c r="O6" s="66"/>
      <c r="P6" s="67"/>
    </row>
    <row r="7" spans="1:16" s="47" customFormat="1" ht="12.95" customHeight="1" x14ac:dyDescent="0.2">
      <c r="A7" s="46" t="s">
        <v>179</v>
      </c>
      <c r="B7" s="49" t="s">
        <v>180</v>
      </c>
      <c r="C7" s="49" t="s">
        <v>181</v>
      </c>
      <c r="D7" s="364" t="s">
        <v>182</v>
      </c>
      <c r="E7" s="365"/>
      <c r="F7" s="365"/>
      <c r="G7" s="365"/>
      <c r="H7" s="365"/>
      <c r="I7" s="366"/>
      <c r="J7" s="48" t="s">
        <v>183</v>
      </c>
      <c r="K7" s="355" t="s">
        <v>178</v>
      </c>
      <c r="L7" s="356"/>
      <c r="M7" s="356"/>
      <c r="N7" s="43" t="s">
        <v>184</v>
      </c>
      <c r="O7" s="44" t="s">
        <v>185</v>
      </c>
      <c r="P7" s="45" t="s">
        <v>186</v>
      </c>
    </row>
    <row r="8" spans="1:16" ht="70.349999999999994" customHeight="1" x14ac:dyDescent="0.2">
      <c r="A8" s="346" t="s">
        <v>217</v>
      </c>
      <c r="B8" s="349" t="s">
        <v>88</v>
      </c>
      <c r="C8" s="351" t="s">
        <v>216</v>
      </c>
      <c r="D8" s="332" t="s">
        <v>214</v>
      </c>
      <c r="E8" s="333"/>
      <c r="F8" s="333"/>
      <c r="G8" s="333"/>
      <c r="H8" s="333"/>
      <c r="I8" s="334"/>
      <c r="J8" s="342" t="s">
        <v>222</v>
      </c>
      <c r="K8" s="339" t="s">
        <v>129</v>
      </c>
      <c r="L8" s="346" t="s">
        <v>130</v>
      </c>
      <c r="M8" s="360" t="s">
        <v>226</v>
      </c>
      <c r="N8" s="339" t="s">
        <v>176</v>
      </c>
      <c r="O8" s="346" t="s">
        <v>187</v>
      </c>
      <c r="P8" s="346" t="s">
        <v>188</v>
      </c>
    </row>
    <row r="9" spans="1:16" ht="20.45" customHeight="1" x14ac:dyDescent="0.2">
      <c r="A9" s="347"/>
      <c r="B9" s="350"/>
      <c r="C9" s="352"/>
      <c r="D9" s="335"/>
      <c r="E9" s="335"/>
      <c r="F9" s="335"/>
      <c r="G9" s="335"/>
      <c r="H9" s="335"/>
      <c r="I9" s="336"/>
      <c r="J9" s="363"/>
      <c r="K9" s="340"/>
      <c r="L9" s="347"/>
      <c r="M9" s="361"/>
      <c r="N9" s="340"/>
      <c r="O9" s="347"/>
      <c r="P9" s="347"/>
    </row>
    <row r="10" spans="1:16" ht="18" hidden="1" customHeight="1" x14ac:dyDescent="0.2">
      <c r="A10" s="347"/>
      <c r="B10" s="350"/>
      <c r="C10" s="352"/>
      <c r="D10" s="357">
        <f>'Angebot Deckblatt'!$B$29</f>
        <v>0</v>
      </c>
      <c r="E10" s="358"/>
      <c r="F10" s="358"/>
      <c r="G10" s="358"/>
      <c r="H10" s="358"/>
      <c r="I10" s="359"/>
      <c r="J10" s="363"/>
      <c r="K10" s="340"/>
      <c r="L10" s="347"/>
      <c r="M10" s="361"/>
      <c r="N10" s="340"/>
      <c r="O10" s="347"/>
      <c r="P10" s="347"/>
    </row>
    <row r="11" spans="1:16" x14ac:dyDescent="0.2">
      <c r="A11" s="347"/>
      <c r="B11" s="350"/>
      <c r="C11" s="352"/>
      <c r="D11" s="342" t="s">
        <v>219</v>
      </c>
      <c r="E11" s="344" t="s">
        <v>225</v>
      </c>
      <c r="F11" s="344" t="s">
        <v>220</v>
      </c>
      <c r="G11" s="342" t="s">
        <v>269</v>
      </c>
      <c r="H11" s="342" t="s">
        <v>221</v>
      </c>
      <c r="I11" s="346" t="s">
        <v>215</v>
      </c>
      <c r="J11" s="363"/>
      <c r="K11" s="340"/>
      <c r="L11" s="347"/>
      <c r="M11" s="361"/>
      <c r="N11" s="340"/>
      <c r="O11" s="347"/>
      <c r="P11" s="347"/>
    </row>
    <row r="12" spans="1:16" ht="67.7" customHeight="1" x14ac:dyDescent="0.2">
      <c r="A12" s="348"/>
      <c r="B12" s="345"/>
      <c r="C12" s="353"/>
      <c r="D12" s="343"/>
      <c r="E12" s="345"/>
      <c r="F12" s="345"/>
      <c r="G12" s="354"/>
      <c r="H12" s="354"/>
      <c r="I12" s="348"/>
      <c r="J12" s="354"/>
      <c r="K12" s="341"/>
      <c r="L12" s="348"/>
      <c r="M12" s="362"/>
      <c r="N12" s="341"/>
      <c r="O12" s="348"/>
      <c r="P12" s="348"/>
    </row>
    <row r="13" spans="1:16" ht="16.149999999999999" customHeight="1" x14ac:dyDescent="0.2">
      <c r="A13" s="233" t="s">
        <v>264</v>
      </c>
      <c r="B13" s="234"/>
      <c r="C13" s="234"/>
      <c r="D13" s="235"/>
      <c r="E13" s="235"/>
      <c r="F13" s="234"/>
      <c r="G13" s="234"/>
      <c r="H13" s="234"/>
      <c r="I13" s="234"/>
      <c r="J13" s="234"/>
      <c r="K13" s="234"/>
      <c r="L13" s="234"/>
      <c r="M13" s="234"/>
      <c r="N13" s="234"/>
      <c r="O13" s="234"/>
      <c r="P13" s="236"/>
    </row>
    <row r="14" spans="1:16" ht="16.149999999999999" customHeight="1" x14ac:dyDescent="0.2">
      <c r="A14" s="150" t="str">
        <f>IF(B14=""," ","1.1")</f>
        <v xml:space="preserve"> </v>
      </c>
      <c r="B14" s="222"/>
      <c r="C14" s="223"/>
      <c r="D14" s="224"/>
      <c r="E14" s="224"/>
      <c r="F14" s="224"/>
      <c r="G14" s="224"/>
      <c r="H14" s="224"/>
      <c r="I14" s="225"/>
      <c r="J14" s="225"/>
      <c r="K14" s="139"/>
      <c r="L14" s="139"/>
      <c r="M14" s="225"/>
      <c r="N14" s="138">
        <f>K14+L14+M14</f>
        <v>0</v>
      </c>
      <c r="O14" s="138">
        <f>I14+N14</f>
        <v>0</v>
      </c>
      <c r="P14" s="138">
        <f>J14+N14</f>
        <v>0</v>
      </c>
    </row>
    <row r="15" spans="1:16" ht="16.149999999999999" customHeight="1" x14ac:dyDescent="0.2">
      <c r="A15" s="150" t="str">
        <f>IF(B15=""," ","1.2")</f>
        <v xml:space="preserve"> </v>
      </c>
      <c r="B15" s="222"/>
      <c r="C15" s="223"/>
      <c r="D15" s="224"/>
      <c r="E15" s="224"/>
      <c r="F15" s="224"/>
      <c r="G15" s="224"/>
      <c r="H15" s="224"/>
      <c r="I15" s="225"/>
      <c r="J15" s="225"/>
      <c r="K15" s="139"/>
      <c r="L15" s="139"/>
      <c r="M15" s="225"/>
      <c r="N15" s="138">
        <f t="shared" ref="N15:N27" si="0">K15+L15+M15</f>
        <v>0</v>
      </c>
      <c r="O15" s="138">
        <f>I15+N15</f>
        <v>0</v>
      </c>
      <c r="P15" s="138">
        <f>J15+N15</f>
        <v>0</v>
      </c>
    </row>
    <row r="16" spans="1:16" ht="16.149999999999999" customHeight="1" x14ac:dyDescent="0.2">
      <c r="A16" s="150" t="str">
        <f>IF(B16=""," ","1.3")</f>
        <v xml:space="preserve"> </v>
      </c>
      <c r="B16" s="222"/>
      <c r="C16" s="223"/>
      <c r="D16" s="224"/>
      <c r="E16" s="224"/>
      <c r="F16" s="224"/>
      <c r="G16" s="224"/>
      <c r="H16" s="224"/>
      <c r="I16" s="225"/>
      <c r="J16" s="225"/>
      <c r="K16" s="139"/>
      <c r="L16" s="139"/>
      <c r="M16" s="225"/>
      <c r="N16" s="138">
        <f t="shared" si="0"/>
        <v>0</v>
      </c>
      <c r="O16" s="138">
        <f>I16+N16</f>
        <v>0</v>
      </c>
      <c r="P16" s="138">
        <f>J16+N16</f>
        <v>0</v>
      </c>
    </row>
    <row r="17" spans="1:16" ht="16.149999999999999" customHeight="1" x14ac:dyDescent="0.2">
      <c r="A17" s="150" t="str">
        <f>IF(B17=""," ","1.4")</f>
        <v xml:space="preserve"> </v>
      </c>
      <c r="B17" s="222"/>
      <c r="C17" s="223"/>
      <c r="D17" s="224"/>
      <c r="E17" s="224"/>
      <c r="F17" s="224"/>
      <c r="G17" s="224"/>
      <c r="H17" s="224"/>
      <c r="I17" s="225"/>
      <c r="J17" s="225"/>
      <c r="K17" s="139"/>
      <c r="L17" s="139"/>
      <c r="M17" s="225"/>
      <c r="N17" s="138">
        <f t="shared" si="0"/>
        <v>0</v>
      </c>
      <c r="O17" s="138">
        <f>I17+N17</f>
        <v>0</v>
      </c>
      <c r="P17" s="138">
        <f>J17+N17</f>
        <v>0</v>
      </c>
    </row>
    <row r="18" spans="1:16" ht="16.149999999999999" customHeight="1" x14ac:dyDescent="0.2">
      <c r="A18" s="157" t="str">
        <f>IF(B18=""," ","1.5")</f>
        <v xml:space="preserve"> </v>
      </c>
      <c r="B18" s="226"/>
      <c r="C18" s="227"/>
      <c r="D18" s="224"/>
      <c r="E18" s="224"/>
      <c r="F18" s="224"/>
      <c r="G18" s="224"/>
      <c r="H18" s="228"/>
      <c r="I18" s="229"/>
      <c r="J18" s="225"/>
      <c r="K18" s="141"/>
      <c r="L18" s="141"/>
      <c r="M18" s="229"/>
      <c r="N18" s="140">
        <f t="shared" si="0"/>
        <v>0</v>
      </c>
      <c r="O18" s="140">
        <f>I18+N18</f>
        <v>0</v>
      </c>
      <c r="P18" s="140">
        <f>J18+N18</f>
        <v>0</v>
      </c>
    </row>
    <row r="19" spans="1:16" ht="16.149999999999999" customHeight="1" x14ac:dyDescent="0.2">
      <c r="A19" s="337" t="s">
        <v>265</v>
      </c>
      <c r="B19" s="338"/>
      <c r="C19" s="142">
        <f>SUM(C14:C18)</f>
        <v>0</v>
      </c>
      <c r="D19" s="327">
        <f t="shared" ref="D19:P19" si="1">SUM(D14:D18)</f>
        <v>0</v>
      </c>
      <c r="E19" s="327"/>
      <c r="F19" s="327">
        <f t="shared" si="1"/>
        <v>0</v>
      </c>
      <c r="G19" s="143"/>
      <c r="H19" s="143"/>
      <c r="I19" s="144">
        <f t="shared" si="1"/>
        <v>0</v>
      </c>
      <c r="J19" s="144">
        <f t="shared" si="1"/>
        <v>0</v>
      </c>
      <c r="K19" s="144">
        <f t="shared" si="1"/>
        <v>0</v>
      </c>
      <c r="L19" s="144">
        <f t="shared" si="1"/>
        <v>0</v>
      </c>
      <c r="M19" s="144">
        <f t="shared" si="1"/>
        <v>0</v>
      </c>
      <c r="N19" s="144">
        <f t="shared" si="1"/>
        <v>0</v>
      </c>
      <c r="O19" s="144">
        <f t="shared" si="1"/>
        <v>0</v>
      </c>
      <c r="P19" s="144">
        <f t="shared" si="1"/>
        <v>0</v>
      </c>
    </row>
    <row r="20" spans="1:16" ht="16.149999999999999" customHeight="1" x14ac:dyDescent="0.2">
      <c r="A20" s="331" t="s">
        <v>259</v>
      </c>
      <c r="B20" s="331"/>
      <c r="C20" s="331"/>
      <c r="D20" s="331"/>
      <c r="E20" s="331"/>
      <c r="F20" s="331"/>
      <c r="G20" s="331"/>
      <c r="H20" s="331"/>
      <c r="I20" s="331"/>
      <c r="J20" s="331"/>
      <c r="K20" s="331"/>
      <c r="L20" s="331"/>
      <c r="M20" s="331"/>
      <c r="N20" s="331"/>
      <c r="O20" s="331"/>
      <c r="P20" s="331"/>
    </row>
    <row r="21" spans="1:16" ht="16.149999999999999" customHeight="1" x14ac:dyDescent="0.2">
      <c r="A21" s="157" t="str">
        <f>IF(B21=""," ","2.1")</f>
        <v xml:space="preserve"> </v>
      </c>
      <c r="B21" s="230"/>
      <c r="C21" s="223"/>
      <c r="D21" s="224"/>
      <c r="E21" s="224"/>
      <c r="F21" s="224"/>
      <c r="G21" s="224"/>
      <c r="H21" s="224"/>
      <c r="I21" s="225"/>
      <c r="J21" s="225"/>
      <c r="K21" s="139"/>
      <c r="L21" s="139"/>
      <c r="M21" s="225"/>
      <c r="N21" s="138">
        <f t="shared" si="0"/>
        <v>0</v>
      </c>
      <c r="O21" s="138">
        <f t="shared" ref="O21:O27" si="2">I21+N21</f>
        <v>0</v>
      </c>
      <c r="P21" s="138">
        <f t="shared" ref="P21:P27" si="3">J21+N21</f>
        <v>0</v>
      </c>
    </row>
    <row r="22" spans="1:16" ht="16.149999999999999" customHeight="1" x14ac:dyDescent="0.2">
      <c r="A22" s="157" t="str">
        <f>IF(B22=""," ","2.2")</f>
        <v xml:space="preserve"> </v>
      </c>
      <c r="B22" s="222"/>
      <c r="C22" s="223"/>
      <c r="D22" s="224"/>
      <c r="E22" s="224"/>
      <c r="F22" s="224"/>
      <c r="G22" s="224"/>
      <c r="H22" s="224"/>
      <c r="I22" s="225"/>
      <c r="J22" s="225"/>
      <c r="K22" s="139"/>
      <c r="L22" s="139"/>
      <c r="M22" s="225"/>
      <c r="N22" s="138">
        <f t="shared" si="0"/>
        <v>0</v>
      </c>
      <c r="O22" s="138">
        <f t="shared" si="2"/>
        <v>0</v>
      </c>
      <c r="P22" s="138">
        <f t="shared" si="3"/>
        <v>0</v>
      </c>
    </row>
    <row r="23" spans="1:16" ht="16.149999999999999" customHeight="1" x14ac:dyDescent="0.2">
      <c r="A23" s="157" t="str">
        <f>IF(B23=""," ","2.3")</f>
        <v xml:space="preserve"> </v>
      </c>
      <c r="B23" s="222"/>
      <c r="C23" s="223"/>
      <c r="D23" s="224"/>
      <c r="E23" s="224"/>
      <c r="F23" s="224"/>
      <c r="G23" s="224"/>
      <c r="H23" s="224"/>
      <c r="I23" s="225"/>
      <c r="J23" s="225"/>
      <c r="K23" s="139"/>
      <c r="L23" s="139"/>
      <c r="M23" s="225"/>
      <c r="N23" s="138">
        <f t="shared" si="0"/>
        <v>0</v>
      </c>
      <c r="O23" s="138">
        <f t="shared" si="2"/>
        <v>0</v>
      </c>
      <c r="P23" s="138">
        <f t="shared" si="3"/>
        <v>0</v>
      </c>
    </row>
    <row r="24" spans="1:16" ht="16.149999999999999" customHeight="1" x14ac:dyDescent="0.2">
      <c r="A24" s="157" t="str">
        <f>IF(B24=""," ","2.4")</f>
        <v xml:space="preserve"> </v>
      </c>
      <c r="B24" s="222"/>
      <c r="C24" s="223"/>
      <c r="D24" s="224"/>
      <c r="E24" s="224"/>
      <c r="F24" s="224"/>
      <c r="G24" s="224"/>
      <c r="H24" s="224"/>
      <c r="I24" s="225"/>
      <c r="J24" s="225"/>
      <c r="K24" s="139"/>
      <c r="L24" s="139"/>
      <c r="M24" s="225"/>
      <c r="N24" s="138">
        <f t="shared" si="0"/>
        <v>0</v>
      </c>
      <c r="O24" s="138">
        <f t="shared" si="2"/>
        <v>0</v>
      </c>
      <c r="P24" s="138">
        <f t="shared" si="3"/>
        <v>0</v>
      </c>
    </row>
    <row r="25" spans="1:16" ht="16.149999999999999" customHeight="1" x14ac:dyDescent="0.2">
      <c r="A25" s="157" t="str">
        <f>IF(B25=""," ","2.5")</f>
        <v xml:space="preserve"> </v>
      </c>
      <c r="B25" s="222"/>
      <c r="C25" s="223"/>
      <c r="D25" s="224"/>
      <c r="E25" s="224"/>
      <c r="F25" s="224"/>
      <c r="G25" s="224"/>
      <c r="H25" s="224"/>
      <c r="I25" s="225"/>
      <c r="J25" s="225"/>
      <c r="K25" s="139"/>
      <c r="L25" s="139"/>
      <c r="M25" s="225"/>
      <c r="N25" s="138">
        <f t="shared" si="0"/>
        <v>0</v>
      </c>
      <c r="O25" s="138">
        <f t="shared" si="2"/>
        <v>0</v>
      </c>
      <c r="P25" s="138">
        <f t="shared" si="3"/>
        <v>0</v>
      </c>
    </row>
    <row r="26" spans="1:16" ht="16.149999999999999" customHeight="1" x14ac:dyDescent="0.2">
      <c r="A26" s="157" t="str">
        <f>IF(B26=""," ","2.6")</f>
        <v xml:space="preserve"> </v>
      </c>
      <c r="B26" s="222"/>
      <c r="C26" s="223"/>
      <c r="D26" s="224"/>
      <c r="E26" s="224"/>
      <c r="F26" s="224"/>
      <c r="G26" s="224"/>
      <c r="H26" s="224"/>
      <c r="I26" s="225"/>
      <c r="J26" s="225"/>
      <c r="K26" s="139"/>
      <c r="L26" s="139"/>
      <c r="M26" s="225"/>
      <c r="N26" s="138">
        <f t="shared" si="0"/>
        <v>0</v>
      </c>
      <c r="O26" s="138">
        <f t="shared" si="2"/>
        <v>0</v>
      </c>
      <c r="P26" s="138">
        <f t="shared" si="3"/>
        <v>0</v>
      </c>
    </row>
    <row r="27" spans="1:16" ht="16.149999999999999" customHeight="1" x14ac:dyDescent="0.2">
      <c r="A27" s="157" t="str">
        <f>IF(B27=""," ","2.7")</f>
        <v xml:space="preserve"> </v>
      </c>
      <c r="B27" s="222"/>
      <c r="C27" s="223"/>
      <c r="D27" s="224"/>
      <c r="E27" s="224"/>
      <c r="F27" s="224"/>
      <c r="G27" s="224"/>
      <c r="H27" s="224"/>
      <c r="I27" s="225"/>
      <c r="J27" s="225"/>
      <c r="K27" s="139"/>
      <c r="L27" s="139"/>
      <c r="M27" s="225"/>
      <c r="N27" s="138">
        <f t="shared" si="0"/>
        <v>0</v>
      </c>
      <c r="O27" s="138">
        <f t="shared" si="2"/>
        <v>0</v>
      </c>
      <c r="P27" s="138">
        <f t="shared" si="3"/>
        <v>0</v>
      </c>
    </row>
    <row r="28" spans="1:16" ht="16.149999999999999" customHeight="1" x14ac:dyDescent="0.2">
      <c r="A28" s="326" t="s">
        <v>263</v>
      </c>
      <c r="B28" s="326"/>
      <c r="C28" s="142">
        <f>SUM(C21:C27)</f>
        <v>0</v>
      </c>
      <c r="D28" s="327">
        <f t="shared" ref="D28:P28" si="4">SUM(D21:D27)</f>
        <v>0</v>
      </c>
      <c r="E28" s="327"/>
      <c r="F28" s="327">
        <f t="shared" si="4"/>
        <v>0</v>
      </c>
      <c r="G28" s="143"/>
      <c r="H28" s="143"/>
      <c r="I28" s="144">
        <f t="shared" si="4"/>
        <v>0</v>
      </c>
      <c r="J28" s="144">
        <f t="shared" si="4"/>
        <v>0</v>
      </c>
      <c r="K28" s="144">
        <f t="shared" si="4"/>
        <v>0</v>
      </c>
      <c r="L28" s="144">
        <f t="shared" si="4"/>
        <v>0</v>
      </c>
      <c r="M28" s="144">
        <f t="shared" si="4"/>
        <v>0</v>
      </c>
      <c r="N28" s="144">
        <f t="shared" si="4"/>
        <v>0</v>
      </c>
      <c r="O28" s="144">
        <f t="shared" si="4"/>
        <v>0</v>
      </c>
      <c r="P28" s="144">
        <f t="shared" si="4"/>
        <v>0</v>
      </c>
    </row>
    <row r="29" spans="1:16" ht="16.149999999999999" customHeight="1" x14ac:dyDescent="0.2">
      <c r="A29" s="328" t="s">
        <v>260</v>
      </c>
      <c r="B29" s="328"/>
      <c r="C29" s="328"/>
      <c r="D29" s="328"/>
      <c r="E29" s="328"/>
      <c r="F29" s="328"/>
      <c r="G29" s="328"/>
      <c r="H29" s="328"/>
      <c r="I29" s="328"/>
      <c r="J29" s="328"/>
      <c r="K29" s="328"/>
      <c r="L29" s="328"/>
      <c r="M29" s="328"/>
      <c r="N29" s="328"/>
      <c r="O29" s="328"/>
      <c r="P29" s="328"/>
    </row>
    <row r="30" spans="1:16" ht="16.149999999999999" customHeight="1" x14ac:dyDescent="0.2">
      <c r="A30" s="157" t="str">
        <f>IF(B30=""," ","3.1")</f>
        <v xml:space="preserve"> </v>
      </c>
      <c r="B30" s="222"/>
      <c r="C30" s="231"/>
      <c r="D30" s="224"/>
      <c r="E30" s="224"/>
      <c r="F30" s="224"/>
      <c r="G30" s="224"/>
      <c r="H30" s="224"/>
      <c r="I30" s="232"/>
      <c r="J30" s="225"/>
      <c r="K30" s="147"/>
      <c r="L30" s="147"/>
      <c r="M30" s="232"/>
      <c r="N30" s="146">
        <f t="shared" ref="N30:N40" si="5">K30+L30+M30</f>
        <v>0</v>
      </c>
      <c r="O30" s="146">
        <f t="shared" ref="O30:O40" si="6">I30+N30</f>
        <v>0</v>
      </c>
      <c r="P30" s="146">
        <f t="shared" ref="P30:P40" si="7">J30+N30</f>
        <v>0</v>
      </c>
    </row>
    <row r="31" spans="1:16" ht="16.149999999999999" customHeight="1" x14ac:dyDescent="0.2">
      <c r="A31" s="277" t="str">
        <f>IF(B31="","","3.2")</f>
        <v/>
      </c>
      <c r="B31" s="222"/>
      <c r="C31" s="231"/>
      <c r="D31" s="224"/>
      <c r="E31" s="224"/>
      <c r="F31" s="224"/>
      <c r="G31" s="224"/>
      <c r="H31" s="224"/>
      <c r="I31" s="232"/>
      <c r="J31" s="225"/>
      <c r="K31" s="147"/>
      <c r="L31" s="147"/>
      <c r="M31" s="232"/>
      <c r="N31" s="146">
        <f t="shared" si="5"/>
        <v>0</v>
      </c>
      <c r="O31" s="146">
        <f t="shared" si="6"/>
        <v>0</v>
      </c>
      <c r="P31" s="146">
        <f t="shared" si="7"/>
        <v>0</v>
      </c>
    </row>
    <row r="32" spans="1:16" ht="16.149999999999999" customHeight="1" x14ac:dyDescent="0.2">
      <c r="A32" s="277" t="str">
        <f>IF(B32="","","3.3")</f>
        <v/>
      </c>
      <c r="B32" s="222"/>
      <c r="C32" s="231"/>
      <c r="D32" s="224"/>
      <c r="E32" s="224"/>
      <c r="F32" s="224"/>
      <c r="G32" s="224"/>
      <c r="H32" s="224"/>
      <c r="I32" s="232"/>
      <c r="J32" s="225"/>
      <c r="K32" s="147"/>
      <c r="L32" s="147"/>
      <c r="M32" s="232"/>
      <c r="N32" s="146">
        <f t="shared" si="5"/>
        <v>0</v>
      </c>
      <c r="O32" s="146">
        <f t="shared" si="6"/>
        <v>0</v>
      </c>
      <c r="P32" s="146">
        <f t="shared" si="7"/>
        <v>0</v>
      </c>
    </row>
    <row r="33" spans="1:16" ht="16.149999999999999" customHeight="1" x14ac:dyDescent="0.2">
      <c r="A33" s="277" t="str">
        <f>IF(B33="","","3.4")</f>
        <v/>
      </c>
      <c r="B33" s="222"/>
      <c r="C33" s="231"/>
      <c r="D33" s="224"/>
      <c r="E33" s="224"/>
      <c r="F33" s="224"/>
      <c r="G33" s="224"/>
      <c r="H33" s="224"/>
      <c r="I33" s="232"/>
      <c r="J33" s="225"/>
      <c r="K33" s="147"/>
      <c r="L33" s="147"/>
      <c r="M33" s="232"/>
      <c r="N33" s="146">
        <f t="shared" si="5"/>
        <v>0</v>
      </c>
      <c r="O33" s="146">
        <f t="shared" si="6"/>
        <v>0</v>
      </c>
      <c r="P33" s="146">
        <f t="shared" si="7"/>
        <v>0</v>
      </c>
    </row>
    <row r="34" spans="1:16" ht="16.149999999999999" customHeight="1" x14ac:dyDescent="0.2">
      <c r="A34" s="277" t="str">
        <f>IF(B34="","","3.5")</f>
        <v/>
      </c>
      <c r="B34" s="222"/>
      <c r="C34" s="231"/>
      <c r="D34" s="224"/>
      <c r="E34" s="224"/>
      <c r="F34" s="224"/>
      <c r="G34" s="224"/>
      <c r="H34" s="224"/>
      <c r="I34" s="232"/>
      <c r="J34" s="225"/>
      <c r="K34" s="147"/>
      <c r="L34" s="147"/>
      <c r="M34" s="232"/>
      <c r="N34" s="146">
        <f>K34+L34+M34</f>
        <v>0</v>
      </c>
      <c r="O34" s="146">
        <f t="shared" si="6"/>
        <v>0</v>
      </c>
      <c r="P34" s="146">
        <f t="shared" si="7"/>
        <v>0</v>
      </c>
    </row>
    <row r="35" spans="1:16" ht="16.149999999999999" customHeight="1" x14ac:dyDescent="0.2">
      <c r="A35" s="277" t="str">
        <f>IF(B35="","","3.6")</f>
        <v/>
      </c>
      <c r="B35" s="222"/>
      <c r="C35" s="231"/>
      <c r="D35" s="224"/>
      <c r="E35" s="224"/>
      <c r="F35" s="224"/>
      <c r="G35" s="224"/>
      <c r="H35" s="224"/>
      <c r="I35" s="232"/>
      <c r="J35" s="225"/>
      <c r="K35" s="147"/>
      <c r="L35" s="147"/>
      <c r="M35" s="232"/>
      <c r="N35" s="146">
        <f>K35+L35+M35</f>
        <v>0</v>
      </c>
      <c r="O35" s="146">
        <f t="shared" si="6"/>
        <v>0</v>
      </c>
      <c r="P35" s="146">
        <f t="shared" si="7"/>
        <v>0</v>
      </c>
    </row>
    <row r="36" spans="1:16" ht="16.149999999999999" customHeight="1" x14ac:dyDescent="0.2">
      <c r="A36" s="277" t="str">
        <f>IF(B36="","","3.7")</f>
        <v/>
      </c>
      <c r="B36" s="222"/>
      <c r="C36" s="231"/>
      <c r="D36" s="224"/>
      <c r="E36" s="224"/>
      <c r="F36" s="224"/>
      <c r="G36" s="224"/>
      <c r="H36" s="224"/>
      <c r="I36" s="232"/>
      <c r="J36" s="225"/>
      <c r="K36" s="147"/>
      <c r="L36" s="147"/>
      <c r="M36" s="232"/>
      <c r="N36" s="146">
        <f>K36+L36+M36</f>
        <v>0</v>
      </c>
      <c r="O36" s="146">
        <f t="shared" si="6"/>
        <v>0</v>
      </c>
      <c r="P36" s="146">
        <f t="shared" si="7"/>
        <v>0</v>
      </c>
    </row>
    <row r="37" spans="1:16" ht="16.149999999999999" customHeight="1" x14ac:dyDescent="0.2">
      <c r="A37" s="277" t="str">
        <f>IF(B37="","","3.8")</f>
        <v/>
      </c>
      <c r="B37" s="222"/>
      <c r="C37" s="231"/>
      <c r="D37" s="224"/>
      <c r="E37" s="224"/>
      <c r="F37" s="224"/>
      <c r="G37" s="224"/>
      <c r="H37" s="224"/>
      <c r="I37" s="232"/>
      <c r="J37" s="225"/>
      <c r="K37" s="147"/>
      <c r="L37" s="147"/>
      <c r="M37" s="232"/>
      <c r="N37" s="146">
        <f>K37+L37+M37</f>
        <v>0</v>
      </c>
      <c r="O37" s="146">
        <f t="shared" si="6"/>
        <v>0</v>
      </c>
      <c r="P37" s="146">
        <f t="shared" si="7"/>
        <v>0</v>
      </c>
    </row>
    <row r="38" spans="1:16" ht="16.149999999999999" customHeight="1" x14ac:dyDescent="0.2">
      <c r="A38" s="277" t="str">
        <f>IF(B38="","","3.9")</f>
        <v/>
      </c>
      <c r="B38" s="222"/>
      <c r="C38" s="231"/>
      <c r="D38" s="224"/>
      <c r="E38" s="224"/>
      <c r="F38" s="224"/>
      <c r="G38" s="224"/>
      <c r="H38" s="224"/>
      <c r="I38" s="232"/>
      <c r="J38" s="225"/>
      <c r="K38" s="147"/>
      <c r="L38" s="147"/>
      <c r="M38" s="232"/>
      <c r="N38" s="146">
        <f t="shared" si="5"/>
        <v>0</v>
      </c>
      <c r="O38" s="146">
        <f t="shared" si="6"/>
        <v>0</v>
      </c>
      <c r="P38" s="146">
        <f t="shared" si="7"/>
        <v>0</v>
      </c>
    </row>
    <row r="39" spans="1:16" ht="16.149999999999999" customHeight="1" x14ac:dyDescent="0.2">
      <c r="A39" s="277" t="str">
        <f>IF(B39="","","3.10")</f>
        <v/>
      </c>
      <c r="B39" s="222"/>
      <c r="C39" s="231"/>
      <c r="D39" s="224"/>
      <c r="E39" s="224"/>
      <c r="F39" s="224"/>
      <c r="G39" s="224"/>
      <c r="H39" s="224"/>
      <c r="I39" s="232"/>
      <c r="J39" s="225"/>
      <c r="K39" s="147"/>
      <c r="L39" s="147"/>
      <c r="M39" s="232"/>
      <c r="N39" s="146">
        <f t="shared" si="5"/>
        <v>0</v>
      </c>
      <c r="O39" s="146">
        <f t="shared" si="6"/>
        <v>0</v>
      </c>
      <c r="P39" s="146">
        <f t="shared" si="7"/>
        <v>0</v>
      </c>
    </row>
    <row r="40" spans="1:16" ht="16.149999999999999" customHeight="1" x14ac:dyDescent="0.2">
      <c r="A40" s="277" t="str">
        <f>IF(B40="","","3.11")</f>
        <v/>
      </c>
      <c r="B40" s="222"/>
      <c r="C40" s="231"/>
      <c r="D40" s="224"/>
      <c r="E40" s="224"/>
      <c r="F40" s="224"/>
      <c r="G40" s="224"/>
      <c r="H40" s="224"/>
      <c r="I40" s="232"/>
      <c r="J40" s="225"/>
      <c r="K40" s="147"/>
      <c r="L40" s="147"/>
      <c r="M40" s="232"/>
      <c r="N40" s="146">
        <f t="shared" si="5"/>
        <v>0</v>
      </c>
      <c r="O40" s="146">
        <f t="shared" si="6"/>
        <v>0</v>
      </c>
      <c r="P40" s="146">
        <f t="shared" si="7"/>
        <v>0</v>
      </c>
    </row>
    <row r="41" spans="1:16" ht="16.149999999999999" customHeight="1" x14ac:dyDescent="0.2">
      <c r="A41" s="326" t="s">
        <v>266</v>
      </c>
      <c r="B41" s="326"/>
      <c r="C41" s="148">
        <f>SUM(C30:C40)</f>
        <v>0</v>
      </c>
      <c r="D41" s="329"/>
      <c r="E41" s="329"/>
      <c r="F41" s="329"/>
      <c r="G41" s="145"/>
      <c r="H41" s="145"/>
      <c r="I41" s="149">
        <f t="shared" ref="I41:P41" si="8">SUM(I30:I40)</f>
        <v>0</v>
      </c>
      <c r="J41" s="149">
        <f t="shared" si="8"/>
        <v>0</v>
      </c>
      <c r="K41" s="149">
        <f t="shared" si="8"/>
        <v>0</v>
      </c>
      <c r="L41" s="149">
        <f t="shared" si="8"/>
        <v>0</v>
      </c>
      <c r="M41" s="149">
        <f t="shared" si="8"/>
        <v>0</v>
      </c>
      <c r="N41" s="149">
        <f t="shared" si="8"/>
        <v>0</v>
      </c>
      <c r="O41" s="149">
        <f t="shared" si="8"/>
        <v>0</v>
      </c>
      <c r="P41" s="149">
        <f t="shared" si="8"/>
        <v>0</v>
      </c>
    </row>
    <row r="42" spans="1:16" ht="16.149999999999999" customHeight="1" x14ac:dyDescent="0.2">
      <c r="A42" s="328" t="s">
        <v>272</v>
      </c>
      <c r="B42" s="328"/>
      <c r="C42" s="328"/>
      <c r="D42" s="328"/>
      <c r="E42" s="328"/>
      <c r="F42" s="328"/>
      <c r="G42" s="328"/>
      <c r="H42" s="328"/>
      <c r="I42" s="328"/>
      <c r="J42" s="328"/>
      <c r="K42" s="328"/>
      <c r="L42" s="328"/>
      <c r="M42" s="328"/>
      <c r="N42" s="328"/>
      <c r="O42" s="328"/>
      <c r="P42" s="328"/>
    </row>
    <row r="43" spans="1:16" ht="16.149999999999999" customHeight="1" x14ac:dyDescent="0.2">
      <c r="A43" s="277" t="str">
        <f>IF(B43="","","4.1")</f>
        <v/>
      </c>
      <c r="B43" s="222"/>
      <c r="C43" s="231"/>
      <c r="D43" s="224"/>
      <c r="E43" s="224"/>
      <c r="F43" s="224"/>
      <c r="G43" s="224"/>
      <c r="H43" s="224"/>
      <c r="I43" s="232"/>
      <c r="J43" s="225"/>
      <c r="K43" s="232"/>
      <c r="L43" s="232"/>
      <c r="M43" s="232"/>
      <c r="N43" s="146">
        <f>K43+L43+M43</f>
        <v>0</v>
      </c>
      <c r="O43" s="146">
        <f t="shared" ref="O43:O72" si="9">I43+N43</f>
        <v>0</v>
      </c>
      <c r="P43" s="146">
        <f t="shared" ref="P43:P72" si="10">J43+N43</f>
        <v>0</v>
      </c>
    </row>
    <row r="44" spans="1:16" ht="16.149999999999999" customHeight="1" x14ac:dyDescent="0.2">
      <c r="A44" s="277" t="str">
        <f>IF(B44="","","4.2")</f>
        <v/>
      </c>
      <c r="B44" s="222"/>
      <c r="C44" s="231"/>
      <c r="D44" s="224"/>
      <c r="E44" s="224"/>
      <c r="F44" s="224"/>
      <c r="G44" s="224"/>
      <c r="H44" s="224"/>
      <c r="I44" s="232"/>
      <c r="J44" s="225"/>
      <c r="K44" s="232"/>
      <c r="L44" s="232"/>
      <c r="M44" s="232"/>
      <c r="N44" s="146">
        <f>K44+L44+M44</f>
        <v>0</v>
      </c>
      <c r="O44" s="146">
        <f t="shared" si="9"/>
        <v>0</v>
      </c>
      <c r="P44" s="146">
        <f t="shared" si="10"/>
        <v>0</v>
      </c>
    </row>
    <row r="45" spans="1:16" ht="16.149999999999999" customHeight="1" x14ac:dyDescent="0.2">
      <c r="A45" s="277" t="str">
        <f>IF(B45="","","4.3")</f>
        <v/>
      </c>
      <c r="B45" s="222"/>
      <c r="C45" s="231"/>
      <c r="D45" s="224"/>
      <c r="E45" s="224"/>
      <c r="F45" s="224"/>
      <c r="G45" s="224"/>
      <c r="H45" s="224"/>
      <c r="I45" s="232"/>
      <c r="J45" s="225"/>
      <c r="K45" s="232"/>
      <c r="L45" s="232"/>
      <c r="M45" s="232"/>
      <c r="N45" s="146">
        <f>K45+L45+M45</f>
        <v>0</v>
      </c>
      <c r="O45" s="146">
        <f t="shared" si="9"/>
        <v>0</v>
      </c>
      <c r="P45" s="146">
        <f t="shared" si="10"/>
        <v>0</v>
      </c>
    </row>
    <row r="46" spans="1:16" ht="16.149999999999999" customHeight="1" x14ac:dyDescent="0.2">
      <c r="A46" s="277" t="str">
        <f>IF(B46="","","4.4")</f>
        <v/>
      </c>
      <c r="B46" s="222"/>
      <c r="C46" s="231"/>
      <c r="D46" s="224"/>
      <c r="E46" s="224"/>
      <c r="F46" s="224"/>
      <c r="G46" s="224"/>
      <c r="H46" s="224"/>
      <c r="I46" s="232"/>
      <c r="J46" s="225"/>
      <c r="K46" s="232"/>
      <c r="L46" s="232"/>
      <c r="M46" s="232"/>
      <c r="N46" s="146">
        <f>K46+L46+M46</f>
        <v>0</v>
      </c>
      <c r="O46" s="146">
        <f t="shared" si="9"/>
        <v>0</v>
      </c>
      <c r="P46" s="146">
        <f t="shared" si="10"/>
        <v>0</v>
      </c>
    </row>
    <row r="47" spans="1:16" ht="16.149999999999999" customHeight="1" x14ac:dyDescent="0.2">
      <c r="A47" s="277" t="str">
        <f>IF(B47="","","4.5")</f>
        <v/>
      </c>
      <c r="B47" s="222"/>
      <c r="C47" s="231"/>
      <c r="D47" s="224"/>
      <c r="E47" s="224"/>
      <c r="F47" s="224"/>
      <c r="G47" s="224"/>
      <c r="H47" s="224"/>
      <c r="I47" s="232"/>
      <c r="J47" s="225"/>
      <c r="K47" s="232"/>
      <c r="L47" s="232"/>
      <c r="M47" s="232"/>
      <c r="N47" s="146">
        <f t="shared" ref="N47:N62" si="11">K47+L47+M47</f>
        <v>0</v>
      </c>
      <c r="O47" s="146">
        <f t="shared" si="9"/>
        <v>0</v>
      </c>
      <c r="P47" s="146">
        <f t="shared" si="10"/>
        <v>0</v>
      </c>
    </row>
    <row r="48" spans="1:16" ht="16.149999999999999" customHeight="1" x14ac:dyDescent="0.2">
      <c r="A48" s="277" t="str">
        <f>IF(B48="","","4.6")</f>
        <v/>
      </c>
      <c r="B48" s="222"/>
      <c r="C48" s="231"/>
      <c r="D48" s="224"/>
      <c r="E48" s="224"/>
      <c r="F48" s="224"/>
      <c r="G48" s="224"/>
      <c r="H48" s="224"/>
      <c r="I48" s="232"/>
      <c r="J48" s="225"/>
      <c r="K48" s="232"/>
      <c r="L48" s="232"/>
      <c r="M48" s="232"/>
      <c r="N48" s="146">
        <f t="shared" si="11"/>
        <v>0</v>
      </c>
      <c r="O48" s="146">
        <f t="shared" si="9"/>
        <v>0</v>
      </c>
      <c r="P48" s="146">
        <f t="shared" si="10"/>
        <v>0</v>
      </c>
    </row>
    <row r="49" spans="1:16" ht="16.149999999999999" customHeight="1" x14ac:dyDescent="0.2">
      <c r="A49" s="277" t="str">
        <f>IF(B49="","","4.7")</f>
        <v/>
      </c>
      <c r="B49" s="222"/>
      <c r="C49" s="231"/>
      <c r="D49" s="224"/>
      <c r="E49" s="224"/>
      <c r="F49" s="224"/>
      <c r="G49" s="224"/>
      <c r="H49" s="224"/>
      <c r="I49" s="232"/>
      <c r="J49" s="225"/>
      <c r="K49" s="232"/>
      <c r="L49" s="232"/>
      <c r="M49" s="232"/>
      <c r="N49" s="146">
        <f t="shared" si="11"/>
        <v>0</v>
      </c>
      <c r="O49" s="146">
        <f t="shared" si="9"/>
        <v>0</v>
      </c>
      <c r="P49" s="146">
        <f t="shared" si="10"/>
        <v>0</v>
      </c>
    </row>
    <row r="50" spans="1:16" ht="16.149999999999999" customHeight="1" x14ac:dyDescent="0.2">
      <c r="A50" s="277" t="str">
        <f>IF(B50="","","4.8")</f>
        <v/>
      </c>
      <c r="B50" s="222"/>
      <c r="C50" s="231"/>
      <c r="D50" s="224"/>
      <c r="E50" s="224"/>
      <c r="F50" s="224"/>
      <c r="G50" s="224"/>
      <c r="H50" s="224"/>
      <c r="I50" s="232"/>
      <c r="J50" s="225"/>
      <c r="K50" s="232"/>
      <c r="L50" s="232"/>
      <c r="M50" s="232"/>
      <c r="N50" s="146">
        <f t="shared" si="11"/>
        <v>0</v>
      </c>
      <c r="O50" s="146">
        <f t="shared" si="9"/>
        <v>0</v>
      </c>
      <c r="P50" s="146">
        <f t="shared" si="10"/>
        <v>0</v>
      </c>
    </row>
    <row r="51" spans="1:16" ht="16.149999999999999" customHeight="1" x14ac:dyDescent="0.2">
      <c r="A51" s="277" t="str">
        <f>IF(B51="","","4.9")</f>
        <v/>
      </c>
      <c r="B51" s="222"/>
      <c r="C51" s="231"/>
      <c r="D51" s="224"/>
      <c r="E51" s="224"/>
      <c r="F51" s="224"/>
      <c r="G51" s="224"/>
      <c r="H51" s="224"/>
      <c r="I51" s="232"/>
      <c r="J51" s="225"/>
      <c r="K51" s="232"/>
      <c r="L51" s="232"/>
      <c r="M51" s="232"/>
      <c r="N51" s="146">
        <f t="shared" si="11"/>
        <v>0</v>
      </c>
      <c r="O51" s="146">
        <f t="shared" si="9"/>
        <v>0</v>
      </c>
      <c r="P51" s="146">
        <f t="shared" si="10"/>
        <v>0</v>
      </c>
    </row>
    <row r="52" spans="1:16" ht="16.149999999999999" customHeight="1" x14ac:dyDescent="0.2">
      <c r="A52" s="277" t="str">
        <f>IF(B52="","","4.10")</f>
        <v/>
      </c>
      <c r="B52" s="222"/>
      <c r="C52" s="231"/>
      <c r="D52" s="224"/>
      <c r="E52" s="224"/>
      <c r="F52" s="224"/>
      <c r="G52" s="224"/>
      <c r="H52" s="224"/>
      <c r="I52" s="232"/>
      <c r="J52" s="225"/>
      <c r="K52" s="232"/>
      <c r="L52" s="232"/>
      <c r="M52" s="232"/>
      <c r="N52" s="146">
        <f t="shared" si="11"/>
        <v>0</v>
      </c>
      <c r="O52" s="146">
        <f t="shared" si="9"/>
        <v>0</v>
      </c>
      <c r="P52" s="146">
        <f t="shared" si="10"/>
        <v>0</v>
      </c>
    </row>
    <row r="53" spans="1:16" ht="16.149999999999999" customHeight="1" x14ac:dyDescent="0.2">
      <c r="A53" s="277" t="str">
        <f>IF(B53="","","4.11")</f>
        <v/>
      </c>
      <c r="B53" s="222"/>
      <c r="C53" s="231"/>
      <c r="D53" s="224"/>
      <c r="E53" s="224"/>
      <c r="F53" s="224"/>
      <c r="G53" s="224"/>
      <c r="H53" s="224"/>
      <c r="I53" s="232"/>
      <c r="J53" s="225"/>
      <c r="K53" s="232"/>
      <c r="L53" s="232"/>
      <c r="M53" s="232"/>
      <c r="N53" s="146">
        <f t="shared" si="11"/>
        <v>0</v>
      </c>
      <c r="O53" s="146">
        <f t="shared" si="9"/>
        <v>0</v>
      </c>
      <c r="P53" s="146">
        <f t="shared" si="10"/>
        <v>0</v>
      </c>
    </row>
    <row r="54" spans="1:16" ht="16.149999999999999" customHeight="1" x14ac:dyDescent="0.2">
      <c r="A54" s="277" t="str">
        <f>IF(B54="","","4.12")</f>
        <v/>
      </c>
      <c r="B54" s="222"/>
      <c r="C54" s="231"/>
      <c r="D54" s="224"/>
      <c r="E54" s="224"/>
      <c r="F54" s="224"/>
      <c r="G54" s="224"/>
      <c r="H54" s="224"/>
      <c r="I54" s="232"/>
      <c r="J54" s="225"/>
      <c r="K54" s="232"/>
      <c r="L54" s="232"/>
      <c r="M54" s="232"/>
      <c r="N54" s="146">
        <f t="shared" si="11"/>
        <v>0</v>
      </c>
      <c r="O54" s="146">
        <f t="shared" si="9"/>
        <v>0</v>
      </c>
      <c r="P54" s="146">
        <f t="shared" si="10"/>
        <v>0</v>
      </c>
    </row>
    <row r="55" spans="1:16" ht="16.149999999999999" customHeight="1" x14ac:dyDescent="0.2">
      <c r="A55" s="277" t="str">
        <f>IF(B55="","","4.13")</f>
        <v/>
      </c>
      <c r="B55" s="222"/>
      <c r="C55" s="231"/>
      <c r="D55" s="224"/>
      <c r="E55" s="224"/>
      <c r="F55" s="224"/>
      <c r="G55" s="224"/>
      <c r="H55" s="224"/>
      <c r="I55" s="232"/>
      <c r="J55" s="225"/>
      <c r="K55" s="232"/>
      <c r="L55" s="232"/>
      <c r="M55" s="232"/>
      <c r="N55" s="146">
        <f t="shared" si="11"/>
        <v>0</v>
      </c>
      <c r="O55" s="146">
        <f t="shared" si="9"/>
        <v>0</v>
      </c>
      <c r="P55" s="146">
        <f t="shared" si="10"/>
        <v>0</v>
      </c>
    </row>
    <row r="56" spans="1:16" ht="16.149999999999999" customHeight="1" x14ac:dyDescent="0.2">
      <c r="A56" s="277" t="str">
        <f>IF(B56="","","4.14")</f>
        <v/>
      </c>
      <c r="B56" s="222"/>
      <c r="C56" s="231"/>
      <c r="D56" s="224"/>
      <c r="E56" s="224"/>
      <c r="F56" s="224"/>
      <c r="G56" s="224"/>
      <c r="H56" s="224"/>
      <c r="I56" s="232"/>
      <c r="J56" s="225"/>
      <c r="K56" s="232"/>
      <c r="L56" s="232"/>
      <c r="M56" s="232"/>
      <c r="N56" s="146">
        <f t="shared" si="11"/>
        <v>0</v>
      </c>
      <c r="O56" s="146">
        <f t="shared" si="9"/>
        <v>0</v>
      </c>
      <c r="P56" s="146">
        <f t="shared" si="10"/>
        <v>0</v>
      </c>
    </row>
    <row r="57" spans="1:16" ht="16.149999999999999" customHeight="1" x14ac:dyDescent="0.2">
      <c r="A57" s="277" t="str">
        <f>IF(B57="","","4.15")</f>
        <v/>
      </c>
      <c r="B57" s="222"/>
      <c r="C57" s="231"/>
      <c r="D57" s="224"/>
      <c r="E57" s="224"/>
      <c r="F57" s="224"/>
      <c r="G57" s="224"/>
      <c r="H57" s="224"/>
      <c r="I57" s="232"/>
      <c r="J57" s="225"/>
      <c r="K57" s="232"/>
      <c r="L57" s="232"/>
      <c r="M57" s="232"/>
      <c r="N57" s="146">
        <f t="shared" si="11"/>
        <v>0</v>
      </c>
      <c r="O57" s="146">
        <f t="shared" si="9"/>
        <v>0</v>
      </c>
      <c r="P57" s="146">
        <f t="shared" si="10"/>
        <v>0</v>
      </c>
    </row>
    <row r="58" spans="1:16" ht="16.149999999999999" customHeight="1" x14ac:dyDescent="0.2">
      <c r="A58" s="277" t="str">
        <f>IF(B58="","","4.16")</f>
        <v/>
      </c>
      <c r="B58" s="222"/>
      <c r="C58" s="231"/>
      <c r="D58" s="224"/>
      <c r="E58" s="224"/>
      <c r="F58" s="224"/>
      <c r="G58" s="224"/>
      <c r="H58" s="224"/>
      <c r="I58" s="232"/>
      <c r="J58" s="225"/>
      <c r="K58" s="232"/>
      <c r="L58" s="232"/>
      <c r="M58" s="232"/>
      <c r="N58" s="146">
        <f t="shared" si="11"/>
        <v>0</v>
      </c>
      <c r="O58" s="146">
        <f t="shared" si="9"/>
        <v>0</v>
      </c>
      <c r="P58" s="146">
        <f t="shared" si="10"/>
        <v>0</v>
      </c>
    </row>
    <row r="59" spans="1:16" ht="16.149999999999999" customHeight="1" x14ac:dyDescent="0.2">
      <c r="A59" s="277" t="str">
        <f>IF(B59="","","4.17")</f>
        <v/>
      </c>
      <c r="B59" s="222"/>
      <c r="C59" s="231"/>
      <c r="D59" s="224"/>
      <c r="E59" s="224"/>
      <c r="F59" s="224"/>
      <c r="G59" s="224"/>
      <c r="H59" s="224"/>
      <c r="I59" s="232"/>
      <c r="J59" s="225"/>
      <c r="K59" s="232"/>
      <c r="L59" s="232"/>
      <c r="M59" s="232"/>
      <c r="N59" s="146">
        <f t="shared" si="11"/>
        <v>0</v>
      </c>
      <c r="O59" s="146">
        <f t="shared" si="9"/>
        <v>0</v>
      </c>
      <c r="P59" s="146">
        <f t="shared" si="10"/>
        <v>0</v>
      </c>
    </row>
    <row r="60" spans="1:16" ht="16.149999999999999" customHeight="1" x14ac:dyDescent="0.2">
      <c r="A60" s="277" t="str">
        <f>IF(B60="","","4.18")</f>
        <v/>
      </c>
      <c r="B60" s="222"/>
      <c r="C60" s="231"/>
      <c r="D60" s="224"/>
      <c r="E60" s="224"/>
      <c r="F60" s="224"/>
      <c r="G60" s="224"/>
      <c r="H60" s="224"/>
      <c r="I60" s="232"/>
      <c r="J60" s="225"/>
      <c r="K60" s="232"/>
      <c r="L60" s="232"/>
      <c r="M60" s="232"/>
      <c r="N60" s="146">
        <f t="shared" si="11"/>
        <v>0</v>
      </c>
      <c r="O60" s="146">
        <f t="shared" si="9"/>
        <v>0</v>
      </c>
      <c r="P60" s="146">
        <f t="shared" si="10"/>
        <v>0</v>
      </c>
    </row>
    <row r="61" spans="1:16" ht="16.149999999999999" customHeight="1" x14ac:dyDescent="0.2">
      <c r="A61" s="277" t="str">
        <f>IF(B61="","","4.19")</f>
        <v/>
      </c>
      <c r="B61" s="222"/>
      <c r="C61" s="231"/>
      <c r="D61" s="224"/>
      <c r="E61" s="224"/>
      <c r="F61" s="224"/>
      <c r="G61" s="224"/>
      <c r="H61" s="224"/>
      <c r="I61" s="232"/>
      <c r="J61" s="225"/>
      <c r="K61" s="232"/>
      <c r="L61" s="232"/>
      <c r="M61" s="232"/>
      <c r="N61" s="146">
        <f t="shared" si="11"/>
        <v>0</v>
      </c>
      <c r="O61" s="146">
        <f t="shared" si="9"/>
        <v>0</v>
      </c>
      <c r="P61" s="146">
        <f t="shared" si="10"/>
        <v>0</v>
      </c>
    </row>
    <row r="62" spans="1:16" ht="16.149999999999999" customHeight="1" x14ac:dyDescent="0.2">
      <c r="A62" s="277" t="str">
        <f>IF(B62="","","4.20")</f>
        <v/>
      </c>
      <c r="B62" s="222"/>
      <c r="C62" s="231"/>
      <c r="D62" s="224"/>
      <c r="E62" s="224"/>
      <c r="F62" s="224"/>
      <c r="G62" s="224"/>
      <c r="H62" s="224"/>
      <c r="I62" s="232"/>
      <c r="J62" s="225"/>
      <c r="K62" s="232"/>
      <c r="L62" s="232"/>
      <c r="M62" s="232"/>
      <c r="N62" s="146">
        <f t="shared" si="11"/>
        <v>0</v>
      </c>
      <c r="O62" s="146">
        <f t="shared" si="9"/>
        <v>0</v>
      </c>
      <c r="P62" s="146">
        <f t="shared" si="10"/>
        <v>0</v>
      </c>
    </row>
    <row r="63" spans="1:16" ht="16.149999999999999" customHeight="1" x14ac:dyDescent="0.2">
      <c r="A63" s="277" t="str">
        <f>IF(B63="","","4.21")</f>
        <v/>
      </c>
      <c r="B63" s="222"/>
      <c r="C63" s="231"/>
      <c r="D63" s="224"/>
      <c r="E63" s="224"/>
      <c r="F63" s="224"/>
      <c r="G63" s="224"/>
      <c r="H63" s="224"/>
      <c r="I63" s="232"/>
      <c r="J63" s="225"/>
      <c r="K63" s="232"/>
      <c r="L63" s="232"/>
      <c r="M63" s="232"/>
      <c r="N63" s="146">
        <f t="shared" ref="N63:N72" si="12">K63+L63+M63</f>
        <v>0</v>
      </c>
      <c r="O63" s="146">
        <f t="shared" si="9"/>
        <v>0</v>
      </c>
      <c r="P63" s="146">
        <f t="shared" si="10"/>
        <v>0</v>
      </c>
    </row>
    <row r="64" spans="1:16" ht="16.149999999999999" customHeight="1" x14ac:dyDescent="0.2">
      <c r="A64" s="277" t="str">
        <f>IF(B64="","","4.22")</f>
        <v/>
      </c>
      <c r="B64" s="222"/>
      <c r="C64" s="231"/>
      <c r="D64" s="224"/>
      <c r="E64" s="224"/>
      <c r="F64" s="224"/>
      <c r="G64" s="224"/>
      <c r="H64" s="224"/>
      <c r="I64" s="232"/>
      <c r="J64" s="225"/>
      <c r="K64" s="232"/>
      <c r="L64" s="232"/>
      <c r="M64" s="232"/>
      <c r="N64" s="146">
        <f t="shared" si="12"/>
        <v>0</v>
      </c>
      <c r="O64" s="146">
        <f t="shared" si="9"/>
        <v>0</v>
      </c>
      <c r="P64" s="146">
        <f t="shared" si="10"/>
        <v>0</v>
      </c>
    </row>
    <row r="65" spans="1:16" ht="16.149999999999999" customHeight="1" x14ac:dyDescent="0.2">
      <c r="A65" s="277" t="str">
        <f>IF(B65="","","4.23")</f>
        <v/>
      </c>
      <c r="B65" s="222"/>
      <c r="C65" s="231"/>
      <c r="D65" s="224"/>
      <c r="E65" s="224"/>
      <c r="F65" s="224"/>
      <c r="G65" s="224"/>
      <c r="H65" s="224"/>
      <c r="I65" s="232"/>
      <c r="J65" s="225"/>
      <c r="K65" s="232"/>
      <c r="L65" s="232"/>
      <c r="M65" s="232"/>
      <c r="N65" s="146">
        <f t="shared" si="12"/>
        <v>0</v>
      </c>
      <c r="O65" s="146">
        <f t="shared" si="9"/>
        <v>0</v>
      </c>
      <c r="P65" s="146">
        <f t="shared" si="10"/>
        <v>0</v>
      </c>
    </row>
    <row r="66" spans="1:16" ht="16.149999999999999" customHeight="1" x14ac:dyDescent="0.2">
      <c r="A66" s="277" t="str">
        <f>IF(B66="","","4.24")</f>
        <v/>
      </c>
      <c r="B66" s="222"/>
      <c r="C66" s="231"/>
      <c r="D66" s="224"/>
      <c r="E66" s="224"/>
      <c r="F66" s="224"/>
      <c r="G66" s="224"/>
      <c r="H66" s="224"/>
      <c r="I66" s="232"/>
      <c r="J66" s="225"/>
      <c r="K66" s="232"/>
      <c r="L66" s="232"/>
      <c r="M66" s="232"/>
      <c r="N66" s="146">
        <f t="shared" si="12"/>
        <v>0</v>
      </c>
      <c r="O66" s="146">
        <f t="shared" si="9"/>
        <v>0</v>
      </c>
      <c r="P66" s="146">
        <f t="shared" si="10"/>
        <v>0</v>
      </c>
    </row>
    <row r="67" spans="1:16" ht="16.149999999999999" customHeight="1" x14ac:dyDescent="0.2">
      <c r="A67" s="277" t="str">
        <f>IF(B67="","","4.25")</f>
        <v/>
      </c>
      <c r="B67" s="222"/>
      <c r="C67" s="231"/>
      <c r="D67" s="224"/>
      <c r="E67" s="224"/>
      <c r="F67" s="224"/>
      <c r="G67" s="224"/>
      <c r="H67" s="224"/>
      <c r="I67" s="232"/>
      <c r="J67" s="225"/>
      <c r="K67" s="232"/>
      <c r="L67" s="232"/>
      <c r="M67" s="232"/>
      <c r="N67" s="146">
        <f t="shared" si="12"/>
        <v>0</v>
      </c>
      <c r="O67" s="146">
        <f t="shared" si="9"/>
        <v>0</v>
      </c>
      <c r="P67" s="146">
        <f t="shared" si="10"/>
        <v>0</v>
      </c>
    </row>
    <row r="68" spans="1:16" ht="16.149999999999999" customHeight="1" x14ac:dyDescent="0.2">
      <c r="A68" s="277" t="str">
        <f>IF(B68="","","4.26")</f>
        <v/>
      </c>
      <c r="B68" s="222"/>
      <c r="C68" s="231"/>
      <c r="D68" s="224"/>
      <c r="E68" s="224"/>
      <c r="F68" s="224"/>
      <c r="G68" s="224"/>
      <c r="H68" s="224"/>
      <c r="I68" s="232"/>
      <c r="J68" s="225"/>
      <c r="K68" s="232"/>
      <c r="L68" s="232"/>
      <c r="M68" s="232"/>
      <c r="N68" s="146">
        <f t="shared" si="12"/>
        <v>0</v>
      </c>
      <c r="O68" s="146">
        <f t="shared" si="9"/>
        <v>0</v>
      </c>
      <c r="P68" s="146">
        <f t="shared" si="10"/>
        <v>0</v>
      </c>
    </row>
    <row r="69" spans="1:16" ht="16.149999999999999" customHeight="1" x14ac:dyDescent="0.2">
      <c r="A69" s="277" t="str">
        <f>IF(B69="","","4.27")</f>
        <v/>
      </c>
      <c r="B69" s="222"/>
      <c r="C69" s="231"/>
      <c r="D69" s="224"/>
      <c r="E69" s="224"/>
      <c r="F69" s="224"/>
      <c r="G69" s="224"/>
      <c r="H69" s="224"/>
      <c r="I69" s="232"/>
      <c r="J69" s="225"/>
      <c r="K69" s="232"/>
      <c r="L69" s="232"/>
      <c r="M69" s="232"/>
      <c r="N69" s="146">
        <f t="shared" si="12"/>
        <v>0</v>
      </c>
      <c r="O69" s="146">
        <f t="shared" si="9"/>
        <v>0</v>
      </c>
      <c r="P69" s="146">
        <f t="shared" si="10"/>
        <v>0</v>
      </c>
    </row>
    <row r="70" spans="1:16" ht="16.149999999999999" customHeight="1" x14ac:dyDescent="0.2">
      <c r="A70" s="277" t="str">
        <f>IF(B70="","","4.28")</f>
        <v/>
      </c>
      <c r="B70" s="222"/>
      <c r="C70" s="231"/>
      <c r="D70" s="224"/>
      <c r="E70" s="224"/>
      <c r="F70" s="224"/>
      <c r="G70" s="224"/>
      <c r="H70" s="224"/>
      <c r="I70" s="232"/>
      <c r="J70" s="225"/>
      <c r="K70" s="232"/>
      <c r="L70" s="232"/>
      <c r="M70" s="232"/>
      <c r="N70" s="146">
        <f t="shared" si="12"/>
        <v>0</v>
      </c>
      <c r="O70" s="146">
        <f t="shared" si="9"/>
        <v>0</v>
      </c>
      <c r="P70" s="146">
        <f t="shared" si="10"/>
        <v>0</v>
      </c>
    </row>
    <row r="71" spans="1:16" ht="16.149999999999999" customHeight="1" x14ac:dyDescent="0.2">
      <c r="A71" s="277" t="str">
        <f>IF(B71="","","4.29")</f>
        <v/>
      </c>
      <c r="B71" s="222"/>
      <c r="C71" s="231"/>
      <c r="D71" s="224"/>
      <c r="E71" s="224"/>
      <c r="F71" s="224"/>
      <c r="G71" s="224"/>
      <c r="H71" s="224"/>
      <c r="I71" s="232"/>
      <c r="J71" s="225"/>
      <c r="K71" s="232"/>
      <c r="L71" s="232"/>
      <c r="M71" s="232"/>
      <c r="N71" s="146">
        <f t="shared" si="12"/>
        <v>0</v>
      </c>
      <c r="O71" s="146">
        <f t="shared" si="9"/>
        <v>0</v>
      </c>
      <c r="P71" s="146">
        <f t="shared" si="10"/>
        <v>0</v>
      </c>
    </row>
    <row r="72" spans="1:16" ht="16.149999999999999" customHeight="1" x14ac:dyDescent="0.2">
      <c r="A72" s="277" t="str">
        <f>IF(B72="","","4.30")</f>
        <v/>
      </c>
      <c r="B72" s="222"/>
      <c r="C72" s="231"/>
      <c r="D72" s="224"/>
      <c r="E72" s="224"/>
      <c r="F72" s="224"/>
      <c r="G72" s="224"/>
      <c r="H72" s="224"/>
      <c r="I72" s="232"/>
      <c r="J72" s="225"/>
      <c r="K72" s="232"/>
      <c r="L72" s="232"/>
      <c r="M72" s="232"/>
      <c r="N72" s="146">
        <f t="shared" si="12"/>
        <v>0</v>
      </c>
      <c r="O72" s="146">
        <f t="shared" si="9"/>
        <v>0</v>
      </c>
      <c r="P72" s="146">
        <f t="shared" si="10"/>
        <v>0</v>
      </c>
    </row>
    <row r="73" spans="1:16" ht="16.149999999999999" customHeight="1" x14ac:dyDescent="0.2">
      <c r="A73" s="330" t="s">
        <v>274</v>
      </c>
      <c r="B73" s="330"/>
      <c r="C73" s="148">
        <f>SUM(C43:C72)</f>
        <v>0</v>
      </c>
      <c r="D73" s="329"/>
      <c r="E73" s="329"/>
      <c r="F73" s="329"/>
      <c r="G73" s="145"/>
      <c r="H73" s="145"/>
      <c r="I73" s="149">
        <f t="shared" ref="I73:P73" si="13">SUM(I43:I72)</f>
        <v>0</v>
      </c>
      <c r="J73" s="149">
        <f t="shared" si="13"/>
        <v>0</v>
      </c>
      <c r="K73" s="149">
        <f t="shared" si="13"/>
        <v>0</v>
      </c>
      <c r="L73" s="149">
        <f t="shared" si="13"/>
        <v>0</v>
      </c>
      <c r="M73" s="149">
        <f t="shared" si="13"/>
        <v>0</v>
      </c>
      <c r="N73" s="149">
        <f t="shared" si="13"/>
        <v>0</v>
      </c>
      <c r="O73" s="149">
        <f t="shared" si="13"/>
        <v>0</v>
      </c>
      <c r="P73" s="149">
        <f t="shared" si="13"/>
        <v>0</v>
      </c>
    </row>
    <row r="74" spans="1:16" ht="16.149999999999999" customHeight="1" x14ac:dyDescent="0.2">
      <c r="A74" s="328" t="s">
        <v>261</v>
      </c>
      <c r="B74" s="328"/>
      <c r="C74" s="328"/>
      <c r="D74" s="328"/>
      <c r="E74" s="328"/>
      <c r="F74" s="328"/>
      <c r="G74" s="328"/>
      <c r="H74" s="328"/>
      <c r="I74" s="328"/>
      <c r="J74" s="328"/>
      <c r="K74" s="328"/>
      <c r="L74" s="328"/>
      <c r="M74" s="328"/>
      <c r="N74" s="328"/>
      <c r="O74" s="328"/>
      <c r="P74" s="328"/>
    </row>
    <row r="75" spans="1:16" ht="16.149999999999999" customHeight="1" x14ac:dyDescent="0.2">
      <c r="A75" s="277" t="str">
        <f>IF(B75="","","5.1")</f>
        <v/>
      </c>
      <c r="B75" s="222"/>
      <c r="C75" s="231"/>
      <c r="D75" s="224"/>
      <c r="E75" s="224"/>
      <c r="F75" s="224"/>
      <c r="G75" s="224"/>
      <c r="H75" s="224"/>
      <c r="I75" s="232"/>
      <c r="J75" s="232"/>
      <c r="K75" s="147"/>
      <c r="L75" s="147"/>
      <c r="M75" s="232"/>
      <c r="N75" s="146">
        <f t="shared" ref="N75:N82" si="14">K75+L75+M75</f>
        <v>0</v>
      </c>
      <c r="O75" s="146">
        <f t="shared" ref="O75:O82" si="15">I75+N75</f>
        <v>0</v>
      </c>
      <c r="P75" s="146">
        <f t="shared" ref="P75:P82" si="16">J75+N75</f>
        <v>0</v>
      </c>
    </row>
    <row r="76" spans="1:16" ht="16.149999999999999" customHeight="1" x14ac:dyDescent="0.2">
      <c r="A76" s="277" t="str">
        <f>IF(B76="","","5.2")</f>
        <v/>
      </c>
      <c r="B76" s="222"/>
      <c r="C76" s="231"/>
      <c r="D76" s="224"/>
      <c r="E76" s="224"/>
      <c r="F76" s="224"/>
      <c r="G76" s="224"/>
      <c r="H76" s="224"/>
      <c r="I76" s="232"/>
      <c r="J76" s="232"/>
      <c r="K76" s="147"/>
      <c r="L76" s="147"/>
      <c r="M76" s="232"/>
      <c r="N76" s="146">
        <f t="shared" si="14"/>
        <v>0</v>
      </c>
      <c r="O76" s="146">
        <f t="shared" si="15"/>
        <v>0</v>
      </c>
      <c r="P76" s="146">
        <f t="shared" si="16"/>
        <v>0</v>
      </c>
    </row>
    <row r="77" spans="1:16" ht="16.149999999999999" customHeight="1" x14ac:dyDescent="0.2">
      <c r="A77" s="277" t="str">
        <f>IF(B77="","","5.3")</f>
        <v/>
      </c>
      <c r="B77" s="222"/>
      <c r="C77" s="231"/>
      <c r="D77" s="224"/>
      <c r="E77" s="224"/>
      <c r="F77" s="224"/>
      <c r="G77" s="224"/>
      <c r="H77" s="224"/>
      <c r="I77" s="232"/>
      <c r="J77" s="232"/>
      <c r="K77" s="147"/>
      <c r="L77" s="147"/>
      <c r="M77" s="232"/>
      <c r="N77" s="146">
        <f t="shared" si="14"/>
        <v>0</v>
      </c>
      <c r="O77" s="146">
        <f t="shared" si="15"/>
        <v>0</v>
      </c>
      <c r="P77" s="146">
        <f t="shared" si="16"/>
        <v>0</v>
      </c>
    </row>
    <row r="78" spans="1:16" ht="16.149999999999999" customHeight="1" x14ac:dyDescent="0.2">
      <c r="A78" s="277" t="str">
        <f>IF(B78="","","5.4")</f>
        <v/>
      </c>
      <c r="B78" s="222"/>
      <c r="C78" s="231"/>
      <c r="D78" s="224"/>
      <c r="E78" s="224"/>
      <c r="F78" s="224"/>
      <c r="G78" s="224"/>
      <c r="H78" s="224"/>
      <c r="I78" s="232"/>
      <c r="J78" s="232"/>
      <c r="K78" s="147"/>
      <c r="L78" s="147"/>
      <c r="M78" s="232"/>
      <c r="N78" s="146">
        <f>K78+L78+M78</f>
        <v>0</v>
      </c>
      <c r="O78" s="146">
        <f t="shared" si="15"/>
        <v>0</v>
      </c>
      <c r="P78" s="146">
        <f t="shared" si="16"/>
        <v>0</v>
      </c>
    </row>
    <row r="79" spans="1:16" ht="16.149999999999999" customHeight="1" x14ac:dyDescent="0.2">
      <c r="A79" s="277" t="str">
        <f>IF(B79="","","5.5")</f>
        <v/>
      </c>
      <c r="B79" s="222"/>
      <c r="C79" s="231"/>
      <c r="D79" s="224"/>
      <c r="E79" s="224"/>
      <c r="F79" s="224"/>
      <c r="G79" s="224"/>
      <c r="H79" s="224"/>
      <c r="I79" s="232"/>
      <c r="J79" s="232"/>
      <c r="K79" s="147"/>
      <c r="L79" s="147"/>
      <c r="M79" s="232"/>
      <c r="N79" s="146">
        <f>K79+L79+M79</f>
        <v>0</v>
      </c>
      <c r="O79" s="146">
        <f t="shared" si="15"/>
        <v>0</v>
      </c>
      <c r="P79" s="146">
        <f t="shared" si="16"/>
        <v>0</v>
      </c>
    </row>
    <row r="80" spans="1:16" ht="16.149999999999999" customHeight="1" x14ac:dyDescent="0.2">
      <c r="A80" s="277" t="str">
        <f>IF(B80="","","5.6")</f>
        <v/>
      </c>
      <c r="B80" s="222"/>
      <c r="C80" s="231"/>
      <c r="D80" s="224"/>
      <c r="E80" s="224"/>
      <c r="F80" s="224"/>
      <c r="G80" s="224"/>
      <c r="H80" s="224"/>
      <c r="I80" s="232"/>
      <c r="J80" s="232"/>
      <c r="K80" s="147"/>
      <c r="L80" s="147"/>
      <c r="M80" s="232"/>
      <c r="N80" s="146">
        <f t="shared" si="14"/>
        <v>0</v>
      </c>
      <c r="O80" s="146">
        <f t="shared" si="15"/>
        <v>0</v>
      </c>
      <c r="P80" s="146">
        <f t="shared" si="16"/>
        <v>0</v>
      </c>
    </row>
    <row r="81" spans="1:16" ht="16.149999999999999" customHeight="1" x14ac:dyDescent="0.2">
      <c r="A81" s="277" t="str">
        <f>IF(B81="","","5.7")</f>
        <v/>
      </c>
      <c r="B81" s="222"/>
      <c r="C81" s="231"/>
      <c r="D81" s="224"/>
      <c r="E81" s="224"/>
      <c r="F81" s="224"/>
      <c r="G81" s="224"/>
      <c r="H81" s="224"/>
      <c r="I81" s="232"/>
      <c r="J81" s="232"/>
      <c r="K81" s="147"/>
      <c r="L81" s="147"/>
      <c r="M81" s="232"/>
      <c r="N81" s="146">
        <f t="shared" si="14"/>
        <v>0</v>
      </c>
      <c r="O81" s="146">
        <f t="shared" si="15"/>
        <v>0</v>
      </c>
      <c r="P81" s="146">
        <f t="shared" si="16"/>
        <v>0</v>
      </c>
    </row>
    <row r="82" spans="1:16" ht="16.149999999999999" customHeight="1" x14ac:dyDescent="0.2">
      <c r="A82" s="277" t="str">
        <f>IF(B82="","","5.8")</f>
        <v/>
      </c>
      <c r="B82" s="222"/>
      <c r="C82" s="231"/>
      <c r="D82" s="224"/>
      <c r="E82" s="224"/>
      <c r="F82" s="224"/>
      <c r="G82" s="224"/>
      <c r="H82" s="224"/>
      <c r="I82" s="232"/>
      <c r="J82" s="232"/>
      <c r="K82" s="147"/>
      <c r="L82" s="147"/>
      <c r="M82" s="232"/>
      <c r="N82" s="146">
        <f t="shared" si="14"/>
        <v>0</v>
      </c>
      <c r="O82" s="146">
        <f t="shared" si="15"/>
        <v>0</v>
      </c>
      <c r="P82" s="146">
        <f t="shared" si="16"/>
        <v>0</v>
      </c>
    </row>
    <row r="83" spans="1:16" ht="16.149999999999999" customHeight="1" x14ac:dyDescent="0.2">
      <c r="A83" s="326" t="s">
        <v>267</v>
      </c>
      <c r="B83" s="326"/>
      <c r="C83" s="148">
        <f>SUM(C75:C82)</f>
        <v>0</v>
      </c>
      <c r="D83" s="329"/>
      <c r="E83" s="329"/>
      <c r="F83" s="329"/>
      <c r="G83" s="145"/>
      <c r="H83" s="145"/>
      <c r="I83" s="149">
        <f t="shared" ref="I83:P83" si="17">SUM(I75:I82)</f>
        <v>0</v>
      </c>
      <c r="J83" s="149">
        <f t="shared" si="17"/>
        <v>0</v>
      </c>
      <c r="K83" s="149">
        <f t="shared" si="17"/>
        <v>0</v>
      </c>
      <c r="L83" s="149">
        <f t="shared" si="17"/>
        <v>0</v>
      </c>
      <c r="M83" s="149">
        <f t="shared" si="17"/>
        <v>0</v>
      </c>
      <c r="N83" s="149">
        <f t="shared" si="17"/>
        <v>0</v>
      </c>
      <c r="O83" s="149">
        <f t="shared" si="17"/>
        <v>0</v>
      </c>
      <c r="P83" s="149">
        <f t="shared" si="17"/>
        <v>0</v>
      </c>
    </row>
    <row r="84" spans="1:16" ht="16.149999999999999" customHeight="1" x14ac:dyDescent="0.2">
      <c r="A84" s="328" t="s">
        <v>262</v>
      </c>
      <c r="B84" s="328"/>
      <c r="C84" s="328"/>
      <c r="D84" s="328"/>
      <c r="E84" s="328"/>
      <c r="F84" s="328"/>
      <c r="G84" s="328"/>
      <c r="H84" s="328"/>
      <c r="I84" s="328"/>
      <c r="J84" s="328"/>
      <c r="K84" s="328"/>
      <c r="L84" s="328"/>
      <c r="M84" s="328"/>
      <c r="N84" s="328"/>
      <c r="O84" s="328"/>
      <c r="P84" s="328"/>
    </row>
    <row r="85" spans="1:16" ht="16.149999999999999" customHeight="1" x14ac:dyDescent="0.2">
      <c r="A85" s="277" t="str">
        <f>IF(B85="","","6.1")</f>
        <v/>
      </c>
      <c r="B85" s="222"/>
      <c r="C85" s="231"/>
      <c r="D85" s="224"/>
      <c r="E85" s="224"/>
      <c r="F85" s="224"/>
      <c r="G85" s="224"/>
      <c r="H85" s="224"/>
      <c r="I85" s="232"/>
      <c r="J85" s="232"/>
      <c r="K85" s="147"/>
      <c r="L85" s="147"/>
      <c r="M85" s="232"/>
      <c r="N85" s="146">
        <f>K85+L85+M85</f>
        <v>0</v>
      </c>
      <c r="O85" s="146">
        <f t="shared" ref="O85:O93" si="18">I85+N85</f>
        <v>0</v>
      </c>
      <c r="P85" s="146">
        <f t="shared" ref="P85:P93" si="19">J85+N85</f>
        <v>0</v>
      </c>
    </row>
    <row r="86" spans="1:16" ht="16.149999999999999" customHeight="1" x14ac:dyDescent="0.2">
      <c r="A86" s="277" t="str">
        <f>IF(B86="","","6.2")</f>
        <v/>
      </c>
      <c r="B86" s="222"/>
      <c r="C86" s="231"/>
      <c r="D86" s="224"/>
      <c r="E86" s="224"/>
      <c r="F86" s="224"/>
      <c r="G86" s="224"/>
      <c r="H86" s="224"/>
      <c r="I86" s="232"/>
      <c r="J86" s="232"/>
      <c r="K86" s="147"/>
      <c r="L86" s="147"/>
      <c r="M86" s="232"/>
      <c r="N86" s="146">
        <f>K86+L86+M86</f>
        <v>0</v>
      </c>
      <c r="O86" s="146">
        <f t="shared" si="18"/>
        <v>0</v>
      </c>
      <c r="P86" s="146">
        <f t="shared" si="19"/>
        <v>0</v>
      </c>
    </row>
    <row r="87" spans="1:16" ht="16.149999999999999" customHeight="1" x14ac:dyDescent="0.2">
      <c r="A87" s="277" t="str">
        <f>IF(B87="","","6.3")</f>
        <v/>
      </c>
      <c r="B87" s="222"/>
      <c r="C87" s="231"/>
      <c r="D87" s="224"/>
      <c r="E87" s="224"/>
      <c r="F87" s="224"/>
      <c r="G87" s="224"/>
      <c r="H87" s="224"/>
      <c r="I87" s="232"/>
      <c r="J87" s="232"/>
      <c r="K87" s="147"/>
      <c r="L87" s="147"/>
      <c r="M87" s="232"/>
      <c r="N87" s="146">
        <f t="shared" ref="N87:N93" si="20">K87+L87+M87</f>
        <v>0</v>
      </c>
      <c r="O87" s="146">
        <f t="shared" si="18"/>
        <v>0</v>
      </c>
      <c r="P87" s="146">
        <f t="shared" si="19"/>
        <v>0</v>
      </c>
    </row>
    <row r="88" spans="1:16" ht="16.149999999999999" customHeight="1" x14ac:dyDescent="0.2">
      <c r="A88" s="277" t="str">
        <f>IF(B88="","","6.4")</f>
        <v/>
      </c>
      <c r="B88" s="222"/>
      <c r="C88" s="231"/>
      <c r="D88" s="224"/>
      <c r="E88" s="224"/>
      <c r="F88" s="224"/>
      <c r="G88" s="224"/>
      <c r="H88" s="224"/>
      <c r="I88" s="232"/>
      <c r="J88" s="232"/>
      <c r="K88" s="147"/>
      <c r="L88" s="147"/>
      <c r="M88" s="232"/>
      <c r="N88" s="146">
        <f t="shared" si="20"/>
        <v>0</v>
      </c>
      <c r="O88" s="146">
        <f t="shared" si="18"/>
        <v>0</v>
      </c>
      <c r="P88" s="146">
        <f t="shared" si="19"/>
        <v>0</v>
      </c>
    </row>
    <row r="89" spans="1:16" ht="16.149999999999999" customHeight="1" x14ac:dyDescent="0.2">
      <c r="A89" s="277" t="str">
        <f>IF(B89="","","6.5")</f>
        <v/>
      </c>
      <c r="B89" s="222"/>
      <c r="C89" s="231"/>
      <c r="D89" s="224"/>
      <c r="E89" s="224"/>
      <c r="F89" s="224"/>
      <c r="G89" s="224"/>
      <c r="H89" s="224"/>
      <c r="I89" s="232"/>
      <c r="J89" s="232"/>
      <c r="K89" s="147"/>
      <c r="L89" s="147"/>
      <c r="M89" s="232"/>
      <c r="N89" s="146">
        <f t="shared" si="20"/>
        <v>0</v>
      </c>
      <c r="O89" s="146">
        <f t="shared" si="18"/>
        <v>0</v>
      </c>
      <c r="P89" s="146">
        <f t="shared" si="19"/>
        <v>0</v>
      </c>
    </row>
    <row r="90" spans="1:16" ht="16.149999999999999" customHeight="1" x14ac:dyDescent="0.2">
      <c r="A90" s="277" t="str">
        <f>IF(B90="","","6.6")</f>
        <v/>
      </c>
      <c r="B90" s="222"/>
      <c r="C90" s="231"/>
      <c r="D90" s="224"/>
      <c r="E90" s="224"/>
      <c r="F90" s="224"/>
      <c r="G90" s="224"/>
      <c r="H90" s="224"/>
      <c r="I90" s="232"/>
      <c r="J90" s="232"/>
      <c r="K90" s="147"/>
      <c r="L90" s="147"/>
      <c r="M90" s="232"/>
      <c r="N90" s="146">
        <f t="shared" si="20"/>
        <v>0</v>
      </c>
      <c r="O90" s="146">
        <f t="shared" si="18"/>
        <v>0</v>
      </c>
      <c r="P90" s="146">
        <f t="shared" si="19"/>
        <v>0</v>
      </c>
    </row>
    <row r="91" spans="1:16" ht="16.149999999999999" customHeight="1" x14ac:dyDescent="0.2">
      <c r="A91" s="277" t="str">
        <f>IF(B91="","","6.7")</f>
        <v/>
      </c>
      <c r="B91" s="222"/>
      <c r="C91" s="231"/>
      <c r="D91" s="224"/>
      <c r="E91" s="224"/>
      <c r="F91" s="224"/>
      <c r="G91" s="224"/>
      <c r="H91" s="224"/>
      <c r="I91" s="232"/>
      <c r="J91" s="232"/>
      <c r="K91" s="147"/>
      <c r="L91" s="147"/>
      <c r="M91" s="232"/>
      <c r="N91" s="146">
        <f t="shared" si="20"/>
        <v>0</v>
      </c>
      <c r="O91" s="146">
        <f t="shared" si="18"/>
        <v>0</v>
      </c>
      <c r="P91" s="146">
        <f t="shared" si="19"/>
        <v>0</v>
      </c>
    </row>
    <row r="92" spans="1:16" ht="16.149999999999999" customHeight="1" x14ac:dyDescent="0.2">
      <c r="A92" s="277" t="str">
        <f>IF(B92="","","6.8")</f>
        <v/>
      </c>
      <c r="B92" s="222"/>
      <c r="C92" s="231"/>
      <c r="D92" s="224"/>
      <c r="E92" s="224"/>
      <c r="F92" s="224"/>
      <c r="G92" s="224"/>
      <c r="H92" s="224"/>
      <c r="I92" s="232"/>
      <c r="J92" s="232"/>
      <c r="K92" s="147"/>
      <c r="L92" s="147"/>
      <c r="M92" s="232"/>
      <c r="N92" s="146">
        <f t="shared" si="20"/>
        <v>0</v>
      </c>
      <c r="O92" s="146">
        <f t="shared" si="18"/>
        <v>0</v>
      </c>
      <c r="P92" s="146">
        <f t="shared" si="19"/>
        <v>0</v>
      </c>
    </row>
    <row r="93" spans="1:16" ht="16.149999999999999" customHeight="1" x14ac:dyDescent="0.2">
      <c r="A93" s="277" t="str">
        <f>IF(B93="","","6.9")</f>
        <v/>
      </c>
      <c r="B93" s="222"/>
      <c r="C93" s="231"/>
      <c r="D93" s="224"/>
      <c r="E93" s="224"/>
      <c r="F93" s="224"/>
      <c r="G93" s="224"/>
      <c r="H93" s="224"/>
      <c r="I93" s="232"/>
      <c r="J93" s="232"/>
      <c r="K93" s="147"/>
      <c r="L93" s="147"/>
      <c r="M93" s="232"/>
      <c r="N93" s="146">
        <f t="shared" si="20"/>
        <v>0</v>
      </c>
      <c r="O93" s="146">
        <f t="shared" si="18"/>
        <v>0</v>
      </c>
      <c r="P93" s="146">
        <f t="shared" si="19"/>
        <v>0</v>
      </c>
    </row>
    <row r="94" spans="1:16" ht="16.149999999999999" customHeight="1" x14ac:dyDescent="0.2">
      <c r="A94" s="326" t="s">
        <v>268</v>
      </c>
      <c r="B94" s="326"/>
      <c r="C94" s="148">
        <f>SUM(C85:C93)</f>
        <v>0</v>
      </c>
      <c r="D94" s="327"/>
      <c r="E94" s="327"/>
      <c r="F94" s="327"/>
      <c r="G94" s="143"/>
      <c r="H94" s="143"/>
      <c r="I94" s="149">
        <f t="shared" ref="I94:P94" si="21">SUM(I85:I93)</f>
        <v>0</v>
      </c>
      <c r="J94" s="149">
        <f t="shared" si="21"/>
        <v>0</v>
      </c>
      <c r="K94" s="149">
        <f t="shared" si="21"/>
        <v>0</v>
      </c>
      <c r="L94" s="149">
        <f t="shared" si="21"/>
        <v>0</v>
      </c>
      <c r="M94" s="149">
        <f t="shared" si="21"/>
        <v>0</v>
      </c>
      <c r="N94" s="149">
        <f t="shared" si="21"/>
        <v>0</v>
      </c>
      <c r="O94" s="149">
        <f t="shared" si="21"/>
        <v>0</v>
      </c>
      <c r="P94" s="149">
        <f t="shared" si="21"/>
        <v>0</v>
      </c>
    </row>
    <row r="95" spans="1:16" ht="16.149999999999999" customHeight="1" x14ac:dyDescent="0.2">
      <c r="A95" s="326" t="s">
        <v>177</v>
      </c>
      <c r="B95" s="326"/>
      <c r="C95" s="148">
        <f>C19+C28+C41+C73+C83+C94</f>
        <v>0</v>
      </c>
      <c r="D95" s="327"/>
      <c r="E95" s="327"/>
      <c r="F95" s="327"/>
      <c r="G95" s="143"/>
      <c r="H95" s="143"/>
      <c r="I95" s="144">
        <f t="shared" ref="I95:P95" si="22">I19+I28+I41+I73+I83+I94</f>
        <v>0</v>
      </c>
      <c r="J95" s="144">
        <f t="shared" si="22"/>
        <v>0</v>
      </c>
      <c r="K95" s="144">
        <f t="shared" si="22"/>
        <v>0</v>
      </c>
      <c r="L95" s="144">
        <f t="shared" si="22"/>
        <v>0</v>
      </c>
      <c r="M95" s="144">
        <f t="shared" si="22"/>
        <v>0</v>
      </c>
      <c r="N95" s="144">
        <f t="shared" si="22"/>
        <v>0</v>
      </c>
      <c r="O95" s="144">
        <f t="shared" si="22"/>
        <v>0</v>
      </c>
      <c r="P95" s="144">
        <f t="shared" si="22"/>
        <v>0</v>
      </c>
    </row>
    <row r="96" spans="1:16" x14ac:dyDescent="0.2">
      <c r="A96" s="89"/>
      <c r="B96" s="89"/>
      <c r="C96" s="89"/>
      <c r="D96" s="135"/>
      <c r="E96" s="135"/>
      <c r="F96" s="90"/>
      <c r="G96" s="90"/>
      <c r="H96" s="90"/>
      <c r="I96" s="90"/>
      <c r="J96" s="90"/>
      <c r="K96" s="89"/>
      <c r="L96" s="89"/>
      <c r="M96" s="89"/>
      <c r="N96" s="89"/>
      <c r="O96" s="89"/>
      <c r="P96" s="89"/>
    </row>
    <row r="97" spans="1:16" x14ac:dyDescent="0.2">
      <c r="A97" s="89"/>
      <c r="B97" s="89"/>
      <c r="C97" s="89"/>
      <c r="D97" s="135"/>
      <c r="E97" s="135"/>
      <c r="F97" s="90"/>
      <c r="G97" s="90"/>
      <c r="H97" s="90"/>
      <c r="I97" s="90"/>
      <c r="J97" s="90"/>
      <c r="K97" s="89"/>
      <c r="L97" s="89"/>
      <c r="M97" s="89"/>
      <c r="N97" s="89"/>
      <c r="O97" s="89"/>
      <c r="P97" s="89"/>
    </row>
  </sheetData>
  <mergeCells count="40">
    <mergeCell ref="K7:M7"/>
    <mergeCell ref="D10:I10"/>
    <mergeCell ref="K8:K12"/>
    <mergeCell ref="L8:L12"/>
    <mergeCell ref="M8:M12"/>
    <mergeCell ref="J8:J12"/>
    <mergeCell ref="D7:I7"/>
    <mergeCell ref="I11:I12"/>
    <mergeCell ref="E11:E12"/>
    <mergeCell ref="H11:H12"/>
    <mergeCell ref="A20:P20"/>
    <mergeCell ref="D8:I8"/>
    <mergeCell ref="D9:I9"/>
    <mergeCell ref="A29:P29"/>
    <mergeCell ref="A28:B28"/>
    <mergeCell ref="A19:B19"/>
    <mergeCell ref="D19:F19"/>
    <mergeCell ref="N8:N12"/>
    <mergeCell ref="D11:D12"/>
    <mergeCell ref="F11:F12"/>
    <mergeCell ref="P8:P12"/>
    <mergeCell ref="O8:O12"/>
    <mergeCell ref="A8:A12"/>
    <mergeCell ref="B8:B12"/>
    <mergeCell ref="C8:C12"/>
    <mergeCell ref="G11:G12"/>
    <mergeCell ref="D28:F28"/>
    <mergeCell ref="A41:B41"/>
    <mergeCell ref="D94:F94"/>
    <mergeCell ref="A42:P42"/>
    <mergeCell ref="A73:B73"/>
    <mergeCell ref="D73:F73"/>
    <mergeCell ref="D41:F41"/>
    <mergeCell ref="A83:B83"/>
    <mergeCell ref="A95:B95"/>
    <mergeCell ref="D95:F95"/>
    <mergeCell ref="A74:P74"/>
    <mergeCell ref="D83:F83"/>
    <mergeCell ref="A84:P84"/>
    <mergeCell ref="A94:B94"/>
  </mergeCells>
  <phoneticPr fontId="25" type="noConversion"/>
  <printOptions horizontalCentered="1"/>
  <pageMargins left="0.19685039370078741" right="0.19685039370078741" top="0.39370078740157483" bottom="0.39370078740157483" header="0.74803149606299213" footer="0"/>
  <pageSetup paperSize="9" scale="64" fitToHeight="0" orientation="landscape" useFirstPageNumber="1" r:id="rId1"/>
  <headerFooter alignWithMargins="0">
    <oddFooter>&amp;LRV Jugendwohnen - Anlage 3&amp;CSeite &amp;P von &amp;N&amp;RPersonalplan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9" r:id="rId4" name="Check Box 5">
              <controlPr defaultSize="0" autoFill="0" autoLine="0" autoPict="0">
                <anchor moveWithCells="1">
                  <from>
                    <xdr:col>0</xdr:col>
                    <xdr:colOff>9525</xdr:colOff>
                    <xdr:row>95</xdr:row>
                    <xdr:rowOff>0</xdr:rowOff>
                  </from>
                  <to>
                    <xdr:col>2</xdr:col>
                    <xdr:colOff>581025</xdr:colOff>
                    <xdr:row>96</xdr:row>
                    <xdr:rowOff>66675</xdr:rowOff>
                  </to>
                </anchor>
              </controlPr>
            </control>
          </mc:Choice>
        </mc:AlternateContent>
        <mc:AlternateContent xmlns:mc="http://schemas.openxmlformats.org/markup-compatibility/2006">
          <mc:Choice Requires="x14">
            <control shapeId="11270" r:id="rId5" name="Check Box 6">
              <controlPr defaultSize="0" autoFill="0" autoLine="0" autoPict="0">
                <anchor moveWithCells="1">
                  <from>
                    <xdr:col>0</xdr:col>
                    <xdr:colOff>9525</xdr:colOff>
                    <xdr:row>95</xdr:row>
                    <xdr:rowOff>142875</xdr:rowOff>
                  </from>
                  <to>
                    <xdr:col>7</xdr:col>
                    <xdr:colOff>809625</xdr:colOff>
                    <xdr:row>97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1">
    <tabColor indexed="11"/>
    <pageSetUpPr fitToPage="1"/>
  </sheetPr>
  <dimension ref="A1:N61"/>
  <sheetViews>
    <sheetView showZeros="0" topLeftCell="A31" zoomScaleNormal="100" zoomScaleSheetLayoutView="100" workbookViewId="0">
      <selection activeCell="B24" sqref="B24:J24"/>
    </sheetView>
  </sheetViews>
  <sheetFormatPr baseColWidth="10" defaultColWidth="11.42578125" defaultRowHeight="15" x14ac:dyDescent="0.2"/>
  <cols>
    <col min="1" max="1" width="5.5703125" style="128" customWidth="1"/>
    <col min="2" max="2" width="24.7109375" style="108" customWidth="1"/>
    <col min="3" max="3" width="2.28515625" style="108" customWidth="1"/>
    <col min="4" max="4" width="8.28515625" style="130" customWidth="1"/>
    <col min="5" max="5" width="4.7109375" style="130" customWidth="1"/>
    <col min="6" max="6" width="10.140625" style="130" customWidth="1"/>
    <col min="7" max="7" width="2.42578125" style="108" customWidth="1"/>
    <col min="8" max="8" width="5.7109375" style="108" customWidth="1"/>
    <col min="9" max="9" width="10.85546875" style="108" customWidth="1"/>
    <col min="10" max="10" width="8.28515625" style="108" customWidth="1"/>
    <col min="11" max="11" width="3.28515625" style="131" customWidth="1"/>
    <col min="12" max="12" width="8.85546875" style="108" customWidth="1"/>
    <col min="13" max="13" width="10.7109375" style="108" customWidth="1"/>
    <col min="14" max="16384" width="11.42578125" style="108"/>
  </cols>
  <sheetData>
    <row r="1" spans="1:14" s="102" customFormat="1" ht="20.25" x14ac:dyDescent="0.2">
      <c r="A1" s="379" t="s">
        <v>122</v>
      </c>
      <c r="B1" s="380"/>
      <c r="C1" s="380"/>
      <c r="D1" s="380"/>
      <c r="E1" s="380"/>
      <c r="F1" s="380"/>
      <c r="G1" s="380"/>
      <c r="H1" s="380"/>
      <c r="I1" s="380"/>
      <c r="J1" s="380"/>
      <c r="K1" s="380"/>
      <c r="L1" s="380"/>
      <c r="M1" s="381"/>
    </row>
    <row r="2" spans="1:14" s="102" customFormat="1" ht="20.25" x14ac:dyDescent="0.2">
      <c r="A2" s="382" t="s">
        <v>212</v>
      </c>
      <c r="B2" s="383"/>
      <c r="C2" s="383"/>
      <c r="D2" s="383"/>
      <c r="E2" s="383"/>
      <c r="F2" s="383"/>
      <c r="G2" s="383"/>
      <c r="H2" s="383"/>
      <c r="I2" s="383"/>
      <c r="J2" s="383"/>
      <c r="K2" s="383"/>
      <c r="L2" s="383"/>
      <c r="M2" s="384"/>
    </row>
    <row r="3" spans="1:14" s="103" customFormat="1" ht="15" customHeight="1" x14ac:dyDescent="0.2">
      <c r="A3" s="58" t="s">
        <v>2</v>
      </c>
      <c r="B3" s="58"/>
      <c r="C3" s="104"/>
      <c r="D3" s="104"/>
      <c r="E3" s="104"/>
      <c r="F3" s="58">
        <f>'Angebot Deckblatt'!$B$11</f>
        <v>0</v>
      </c>
      <c r="G3" s="104"/>
      <c r="H3" s="104"/>
      <c r="I3" s="104"/>
      <c r="J3" s="104"/>
      <c r="K3" s="104"/>
      <c r="L3" s="104"/>
      <c r="M3" s="79">
        <f>'Angebot Deckblatt'!$I$1</f>
        <v>0</v>
      </c>
    </row>
    <row r="4" spans="1:14" s="103" customFormat="1" ht="15" customHeight="1" x14ac:dyDescent="0.2">
      <c r="A4" s="58" t="s">
        <v>198</v>
      </c>
      <c r="B4" s="58"/>
      <c r="C4" s="104"/>
      <c r="D4" s="104"/>
      <c r="E4" s="104"/>
      <c r="F4" s="58">
        <f>'Angebot Deckblatt'!$B$3</f>
        <v>0</v>
      </c>
      <c r="G4" s="104"/>
      <c r="H4" s="104"/>
      <c r="I4" s="104"/>
      <c r="J4" s="104"/>
      <c r="K4" s="104"/>
      <c r="L4" s="104"/>
      <c r="M4" s="105"/>
    </row>
    <row r="5" spans="1:14" s="103" customFormat="1" ht="15" customHeight="1" x14ac:dyDescent="0.2">
      <c r="A5" s="58" t="s">
        <v>205</v>
      </c>
      <c r="B5" s="58"/>
      <c r="C5" s="104"/>
      <c r="D5" s="104"/>
      <c r="E5" s="104"/>
      <c r="F5" s="58" t="str">
        <f>'Angebot Deckblatt'!$B$5</f>
        <v/>
      </c>
      <c r="G5" s="104"/>
      <c r="H5" s="104"/>
      <c r="I5" s="104"/>
      <c r="J5" s="104"/>
      <c r="K5" s="104"/>
      <c r="L5" s="104"/>
      <c r="M5" s="105"/>
    </row>
    <row r="6" spans="1:14" s="103" customFormat="1" ht="15" customHeight="1" x14ac:dyDescent="0.2">
      <c r="A6" s="58" t="s">
        <v>199</v>
      </c>
      <c r="B6" s="58"/>
      <c r="C6" s="104"/>
      <c r="D6" s="104"/>
      <c r="E6" s="104"/>
      <c r="F6" s="58">
        <f>'Angebot Deckblatt'!$B$4</f>
        <v>0</v>
      </c>
      <c r="G6" s="104"/>
      <c r="H6" s="104"/>
      <c r="I6" s="104"/>
      <c r="J6" s="104"/>
      <c r="K6" s="104"/>
      <c r="L6" s="104"/>
      <c r="M6" s="105"/>
    </row>
    <row r="7" spans="1:14" s="102" customFormat="1" ht="15" customHeight="1" x14ac:dyDescent="0.2">
      <c r="A7" s="58" t="s">
        <v>210</v>
      </c>
      <c r="B7" s="58"/>
      <c r="C7" s="91"/>
      <c r="D7" s="58"/>
      <c r="E7" s="91"/>
      <c r="F7" s="91">
        <f>'Angebot Deckblatt'!$B$29</f>
        <v>0</v>
      </c>
      <c r="G7" s="106"/>
      <c r="H7" s="58" t="s">
        <v>4</v>
      </c>
      <c r="I7" s="91">
        <f>'Angebot Deckblatt'!$G$29</f>
        <v>0</v>
      </c>
      <c r="J7" s="106"/>
      <c r="K7" s="106"/>
      <c r="L7" s="106"/>
      <c r="M7" s="106"/>
    </row>
    <row r="8" spans="1:14" ht="15" customHeight="1" x14ac:dyDescent="0.2">
      <c r="A8" s="107" t="s">
        <v>6</v>
      </c>
      <c r="B8" s="393" t="s">
        <v>136</v>
      </c>
      <c r="C8" s="393"/>
      <c r="D8" s="393"/>
      <c r="E8" s="393"/>
      <c r="F8" s="393"/>
      <c r="G8" s="393"/>
      <c r="H8" s="393"/>
      <c r="I8" s="393"/>
      <c r="J8" s="393"/>
      <c r="K8" s="393"/>
      <c r="L8" s="393"/>
      <c r="M8" s="393"/>
    </row>
    <row r="9" spans="1:14" ht="15" customHeight="1" x14ac:dyDescent="0.2">
      <c r="A9" s="109" t="s">
        <v>11</v>
      </c>
      <c r="B9" s="385" t="s">
        <v>57</v>
      </c>
      <c r="C9" s="385"/>
      <c r="D9" s="385"/>
      <c r="E9" s="385"/>
      <c r="F9" s="385"/>
      <c r="G9" s="385"/>
      <c r="H9" s="385"/>
      <c r="I9" s="385"/>
      <c r="J9" s="385"/>
      <c r="K9" s="385"/>
      <c r="L9" s="385"/>
      <c r="M9" s="385"/>
    </row>
    <row r="10" spans="1:14" ht="15" customHeight="1" x14ac:dyDescent="0.2">
      <c r="A10" s="110"/>
      <c r="B10" s="386" t="s">
        <v>58</v>
      </c>
      <c r="C10" s="386"/>
      <c r="D10" s="386"/>
      <c r="E10" s="386"/>
      <c r="F10" s="386"/>
      <c r="G10" s="386"/>
      <c r="H10" s="386"/>
      <c r="I10" s="386"/>
      <c r="J10" s="386"/>
      <c r="K10" s="386"/>
      <c r="L10" s="386"/>
      <c r="M10" s="386"/>
    </row>
    <row r="11" spans="1:14" ht="15" customHeight="1" x14ac:dyDescent="0.2">
      <c r="A11" s="110"/>
      <c r="B11" s="386" t="s">
        <v>189</v>
      </c>
      <c r="C11" s="386"/>
      <c r="D11" s="386"/>
      <c r="E11" s="386"/>
      <c r="F11" s="386"/>
      <c r="G11" s="386"/>
      <c r="H11" s="386"/>
      <c r="I11" s="386"/>
      <c r="J11" s="386"/>
      <c r="K11" s="386"/>
      <c r="L11" s="386"/>
      <c r="M11" s="386"/>
    </row>
    <row r="12" spans="1:14" ht="15" customHeight="1" x14ac:dyDescent="0.2">
      <c r="A12" s="152"/>
      <c r="B12" s="216"/>
      <c r="C12" s="112" t="s">
        <v>59</v>
      </c>
      <c r="D12" s="217"/>
      <c r="E12" s="112" t="s">
        <v>60</v>
      </c>
      <c r="F12" s="388">
        <f>B12*D12</f>
        <v>0</v>
      </c>
      <c r="G12" s="388"/>
      <c r="H12" s="388"/>
      <c r="I12" s="388"/>
      <c r="J12" s="388"/>
      <c r="K12" s="387"/>
      <c r="L12" s="387"/>
      <c r="M12" s="387"/>
    </row>
    <row r="13" spans="1:14" ht="15" customHeight="1" x14ac:dyDescent="0.2">
      <c r="A13" s="110"/>
      <c r="B13" s="386" t="s">
        <v>209</v>
      </c>
      <c r="C13" s="386"/>
      <c r="D13" s="386"/>
      <c r="E13" s="386"/>
      <c r="F13" s="389"/>
      <c r="G13" s="390"/>
      <c r="H13" s="390"/>
      <c r="I13" s="390"/>
      <c r="J13" s="391"/>
      <c r="K13" s="113"/>
      <c r="L13" s="392"/>
      <c r="M13" s="392"/>
    </row>
    <row r="14" spans="1:14" ht="15" customHeight="1" x14ac:dyDescent="0.2">
      <c r="A14" s="110" t="s">
        <v>37</v>
      </c>
      <c r="B14" s="369" t="s">
        <v>133</v>
      </c>
      <c r="C14" s="369"/>
      <c r="D14" s="369"/>
      <c r="E14" s="369"/>
      <c r="F14" s="369"/>
      <c r="G14" s="369"/>
      <c r="H14" s="369"/>
      <c r="I14" s="369"/>
      <c r="J14" s="369"/>
      <c r="K14" s="114" t="s">
        <v>193</v>
      </c>
      <c r="L14" s="373"/>
      <c r="M14" s="373"/>
      <c r="N14" s="154"/>
    </row>
    <row r="15" spans="1:14" ht="15" customHeight="1" x14ac:dyDescent="0.2">
      <c r="A15" s="110" t="s">
        <v>38</v>
      </c>
      <c r="B15" s="369" t="s">
        <v>134</v>
      </c>
      <c r="C15" s="395"/>
      <c r="D15" s="395"/>
      <c r="E15" s="395"/>
      <c r="F15" s="395"/>
      <c r="G15" s="395"/>
      <c r="H15" s="395"/>
      <c r="I15" s="395"/>
      <c r="J15" s="395"/>
      <c r="K15" s="114" t="s">
        <v>193</v>
      </c>
      <c r="L15" s="373"/>
      <c r="M15" s="373"/>
    </row>
    <row r="16" spans="1:14" ht="15" customHeight="1" x14ac:dyDescent="0.2">
      <c r="A16" s="110" t="s">
        <v>89</v>
      </c>
      <c r="B16" s="369" t="s">
        <v>135</v>
      </c>
      <c r="C16" s="395"/>
      <c r="D16" s="395"/>
      <c r="E16" s="395"/>
      <c r="F16" s="395"/>
      <c r="G16" s="395"/>
      <c r="H16" s="395"/>
      <c r="I16" s="395"/>
      <c r="J16" s="395"/>
      <c r="K16" s="114" t="s">
        <v>193</v>
      </c>
      <c r="L16" s="373"/>
      <c r="M16" s="373"/>
    </row>
    <row r="17" spans="1:13" ht="15" customHeight="1" x14ac:dyDescent="0.2">
      <c r="A17" s="110" t="s">
        <v>39</v>
      </c>
      <c r="B17" s="369" t="s">
        <v>132</v>
      </c>
      <c r="C17" s="395"/>
      <c r="D17" s="395"/>
      <c r="E17" s="395"/>
      <c r="F17" s="395"/>
      <c r="G17" s="395"/>
      <c r="H17" s="395"/>
      <c r="I17" s="395"/>
      <c r="J17" s="395"/>
      <c r="K17" s="114" t="s">
        <v>193</v>
      </c>
      <c r="L17" s="373"/>
      <c r="M17" s="373"/>
    </row>
    <row r="18" spans="1:13" ht="15" customHeight="1" x14ac:dyDescent="0.2">
      <c r="A18" s="110" t="s">
        <v>61</v>
      </c>
      <c r="B18" s="369" t="s">
        <v>131</v>
      </c>
      <c r="C18" s="370"/>
      <c r="D18" s="370"/>
      <c r="E18" s="370"/>
      <c r="F18" s="370"/>
      <c r="G18" s="370"/>
      <c r="H18" s="370"/>
      <c r="I18" s="370"/>
      <c r="J18" s="370"/>
      <c r="K18" s="114" t="s">
        <v>193</v>
      </c>
      <c r="L18" s="373"/>
      <c r="M18" s="373"/>
    </row>
    <row r="19" spans="1:13" ht="15" customHeight="1" x14ac:dyDescent="0.2">
      <c r="A19" s="110" t="s">
        <v>62</v>
      </c>
      <c r="B19" s="369" t="s">
        <v>190</v>
      </c>
      <c r="C19" s="370"/>
      <c r="D19" s="370"/>
      <c r="E19" s="370"/>
      <c r="F19" s="370"/>
      <c r="G19" s="370"/>
      <c r="H19" s="370"/>
      <c r="I19" s="370"/>
      <c r="J19" s="370"/>
      <c r="K19" s="114" t="s">
        <v>193</v>
      </c>
      <c r="L19" s="373"/>
      <c r="M19" s="373"/>
    </row>
    <row r="20" spans="1:13" ht="15" customHeight="1" x14ac:dyDescent="0.2">
      <c r="A20" s="110"/>
      <c r="B20" s="116"/>
      <c r="C20" s="115"/>
      <c r="D20" s="117" t="s">
        <v>200</v>
      </c>
      <c r="E20" s="153">
        <f>'Angebot Deckblatt'!$B$26</f>
        <v>0</v>
      </c>
      <c r="F20" s="118"/>
      <c r="G20" s="119"/>
      <c r="H20" s="118"/>
      <c r="I20" s="120" t="s">
        <v>201</v>
      </c>
      <c r="J20" s="218"/>
      <c r="K20" s="114"/>
      <c r="L20" s="121"/>
      <c r="M20" s="121"/>
    </row>
    <row r="21" spans="1:13" ht="15" customHeight="1" x14ac:dyDescent="0.2">
      <c r="A21" s="109" t="s">
        <v>12</v>
      </c>
      <c r="B21" s="371" t="s">
        <v>64</v>
      </c>
      <c r="C21" s="371"/>
      <c r="D21" s="371"/>
      <c r="E21" s="371"/>
      <c r="F21" s="371"/>
      <c r="G21" s="371"/>
      <c r="H21" s="371"/>
      <c r="I21" s="371"/>
      <c r="J21" s="371"/>
      <c r="K21" s="371"/>
      <c r="L21" s="371"/>
      <c r="M21" s="371"/>
    </row>
    <row r="22" spans="1:13" s="122" customFormat="1" ht="15" customHeight="1" x14ac:dyDescent="0.2">
      <c r="A22" s="110"/>
      <c r="B22" s="368" t="s">
        <v>63</v>
      </c>
      <c r="C22" s="368"/>
      <c r="D22" s="368"/>
      <c r="E22" s="368"/>
      <c r="F22" s="368"/>
      <c r="G22" s="368"/>
      <c r="H22" s="368"/>
      <c r="I22" s="368"/>
      <c r="J22" s="368"/>
      <c r="K22" s="368"/>
      <c r="L22" s="368"/>
      <c r="M22" s="368"/>
    </row>
    <row r="23" spans="1:13" s="122" customFormat="1" ht="15" customHeight="1" x14ac:dyDescent="0.2">
      <c r="A23" s="110"/>
      <c r="B23" s="368" t="s">
        <v>288</v>
      </c>
      <c r="C23" s="368"/>
      <c r="D23" s="368"/>
      <c r="E23" s="368"/>
      <c r="F23" s="368"/>
      <c r="G23" s="368"/>
      <c r="H23" s="368"/>
      <c r="I23" s="368"/>
      <c r="J23" s="368"/>
      <c r="K23" s="114" t="s">
        <v>193</v>
      </c>
      <c r="L23" s="373"/>
      <c r="M23" s="373"/>
    </row>
    <row r="24" spans="1:13" s="122" customFormat="1" ht="15" customHeight="1" x14ac:dyDescent="0.2">
      <c r="A24" s="110"/>
      <c r="B24" s="372" t="s">
        <v>289</v>
      </c>
      <c r="C24" s="372"/>
      <c r="D24" s="372"/>
      <c r="E24" s="372"/>
      <c r="F24" s="372"/>
      <c r="G24" s="372"/>
      <c r="H24" s="372"/>
      <c r="I24" s="372"/>
      <c r="J24" s="372"/>
      <c r="K24" s="114" t="s">
        <v>193</v>
      </c>
      <c r="L24" s="367"/>
      <c r="M24" s="367"/>
    </row>
    <row r="25" spans="1:13" s="122" customFormat="1" ht="15" customHeight="1" x14ac:dyDescent="0.2">
      <c r="A25" s="110"/>
      <c r="B25" s="372" t="s">
        <v>290</v>
      </c>
      <c r="C25" s="372"/>
      <c r="D25" s="372"/>
      <c r="E25" s="372"/>
      <c r="F25" s="372"/>
      <c r="G25" s="372"/>
      <c r="H25" s="372"/>
      <c r="I25" s="372"/>
      <c r="J25" s="372"/>
      <c r="K25" s="114" t="s">
        <v>193</v>
      </c>
      <c r="L25" s="367"/>
      <c r="M25" s="367"/>
    </row>
    <row r="26" spans="1:13" ht="15" customHeight="1" x14ac:dyDescent="0.2">
      <c r="A26" s="109" t="s">
        <v>14</v>
      </c>
      <c r="B26" s="406" t="s">
        <v>65</v>
      </c>
      <c r="C26" s="406"/>
      <c r="D26" s="406"/>
      <c r="E26" s="406"/>
      <c r="F26" s="406"/>
      <c r="G26" s="406"/>
      <c r="H26" s="406"/>
      <c r="I26" s="406"/>
      <c r="J26" s="406"/>
      <c r="K26" s="406"/>
      <c r="L26" s="406"/>
      <c r="M26" s="406"/>
    </row>
    <row r="27" spans="1:13" s="122" customFormat="1" ht="15" customHeight="1" x14ac:dyDescent="0.2">
      <c r="A27" s="110"/>
      <c r="B27" s="368" t="s">
        <v>63</v>
      </c>
      <c r="C27" s="368"/>
      <c r="D27" s="368"/>
      <c r="E27" s="368"/>
      <c r="F27" s="368"/>
      <c r="G27" s="368"/>
      <c r="H27" s="368"/>
      <c r="I27" s="368"/>
      <c r="J27" s="368"/>
      <c r="K27" s="368"/>
      <c r="L27" s="368"/>
      <c r="M27" s="368"/>
    </row>
    <row r="28" spans="1:13" s="122" customFormat="1" ht="15" customHeight="1" x14ac:dyDescent="0.2">
      <c r="A28" s="110"/>
      <c r="B28" s="394" t="s">
        <v>291</v>
      </c>
      <c r="C28" s="394"/>
      <c r="D28" s="394"/>
      <c r="E28" s="394"/>
      <c r="F28" s="394"/>
      <c r="G28" s="394"/>
      <c r="H28" s="394"/>
      <c r="I28" s="123"/>
      <c r="J28" s="123"/>
      <c r="K28" s="114" t="s">
        <v>193</v>
      </c>
      <c r="L28" s="373"/>
      <c r="M28" s="373"/>
    </row>
    <row r="29" spans="1:13" s="122" customFormat="1" ht="15" customHeight="1" x14ac:dyDescent="0.2">
      <c r="A29" s="110"/>
      <c r="B29" s="394" t="s">
        <v>292</v>
      </c>
      <c r="C29" s="394"/>
      <c r="D29" s="394"/>
      <c r="E29" s="394"/>
      <c r="F29" s="394"/>
      <c r="G29" s="394"/>
      <c r="H29" s="394"/>
      <c r="I29" s="123"/>
      <c r="J29" s="123"/>
      <c r="K29" s="114" t="s">
        <v>193</v>
      </c>
      <c r="L29" s="367"/>
      <c r="M29" s="367"/>
    </row>
    <row r="30" spans="1:13" s="122" customFormat="1" ht="15" customHeight="1" x14ac:dyDescent="0.2">
      <c r="A30" s="110"/>
      <c r="B30" s="394" t="s">
        <v>293</v>
      </c>
      <c r="C30" s="394"/>
      <c r="D30" s="394"/>
      <c r="E30" s="394"/>
      <c r="F30" s="394"/>
      <c r="G30" s="394"/>
      <c r="H30" s="394"/>
      <c r="I30" s="124"/>
      <c r="J30" s="124"/>
      <c r="K30" s="114" t="s">
        <v>193</v>
      </c>
      <c r="L30" s="367"/>
      <c r="M30" s="367"/>
    </row>
    <row r="31" spans="1:13" s="122" customFormat="1" ht="15" customHeight="1" x14ac:dyDescent="0.2">
      <c r="A31" s="110"/>
      <c r="B31" s="368"/>
      <c r="C31" s="368"/>
      <c r="D31" s="368"/>
      <c r="E31" s="368"/>
      <c r="F31" s="368"/>
      <c r="G31" s="368"/>
      <c r="H31" s="368"/>
      <c r="I31" s="368"/>
      <c r="J31" s="368"/>
      <c r="K31" s="368"/>
      <c r="L31" s="368"/>
      <c r="M31" s="368"/>
    </row>
    <row r="32" spans="1:13" s="122" customFormat="1" ht="15" customHeight="1" thickBot="1" x14ac:dyDescent="0.25">
      <c r="A32" s="110"/>
      <c r="B32" s="408" t="s">
        <v>71</v>
      </c>
      <c r="C32" s="408"/>
      <c r="D32" s="408"/>
      <c r="E32" s="408"/>
      <c r="F32" s="408"/>
      <c r="G32" s="408"/>
      <c r="H32" s="408"/>
      <c r="I32" s="408"/>
      <c r="J32" s="408"/>
      <c r="K32" s="114" t="s">
        <v>193</v>
      </c>
      <c r="L32" s="409">
        <f>L14+L15+L16+L17+L18+L19+L23+L24+L25+L28+L29+L30</f>
        <v>0</v>
      </c>
      <c r="M32" s="409"/>
    </row>
    <row r="33" spans="1:13" ht="15" customHeight="1" thickTop="1" x14ac:dyDescent="0.2">
      <c r="A33" s="107" t="s">
        <v>7</v>
      </c>
      <c r="B33" s="410" t="s">
        <v>137</v>
      </c>
      <c r="C33" s="410"/>
      <c r="D33" s="410"/>
      <c r="E33" s="410"/>
      <c r="F33" s="410"/>
      <c r="G33" s="410"/>
      <c r="H33" s="410"/>
      <c r="I33" s="410"/>
      <c r="J33" s="410"/>
      <c r="K33" s="410"/>
      <c r="L33" s="410"/>
      <c r="M33" s="410"/>
    </row>
    <row r="34" spans="1:13" ht="15" customHeight="1" x14ac:dyDescent="0.2">
      <c r="A34" s="109" t="s">
        <v>22</v>
      </c>
      <c r="B34" s="385" t="s">
        <v>138</v>
      </c>
      <c r="C34" s="385"/>
      <c r="D34" s="385"/>
      <c r="E34" s="385"/>
      <c r="F34" s="385"/>
      <c r="G34" s="385"/>
      <c r="H34" s="385"/>
      <c r="I34" s="385"/>
      <c r="J34" s="385"/>
      <c r="K34" s="385"/>
      <c r="L34" s="385"/>
      <c r="M34" s="385"/>
    </row>
    <row r="35" spans="1:13" s="122" customFormat="1" ht="15" customHeight="1" x14ac:dyDescent="0.2">
      <c r="A35" s="110" t="s">
        <v>66</v>
      </c>
      <c r="B35" s="368" t="s">
        <v>67</v>
      </c>
      <c r="C35" s="368"/>
      <c r="D35" s="368"/>
      <c r="E35" s="368"/>
      <c r="F35" s="368"/>
      <c r="G35" s="368"/>
      <c r="H35" s="368"/>
      <c r="I35" s="368"/>
      <c r="J35" s="368"/>
      <c r="K35" s="125" t="s">
        <v>193</v>
      </c>
      <c r="L35" s="407">
        <f>IF(OR(K37="x",K37="X"),0,F12*1%)</f>
        <v>0</v>
      </c>
      <c r="M35" s="407"/>
    </row>
    <row r="36" spans="1:13" s="122" customFormat="1" ht="15" customHeight="1" x14ac:dyDescent="0.2">
      <c r="A36" s="110" t="s">
        <v>68</v>
      </c>
      <c r="B36" s="368" t="s">
        <v>69</v>
      </c>
      <c r="C36" s="368"/>
      <c r="D36" s="368"/>
      <c r="E36" s="368"/>
      <c r="F36" s="368"/>
      <c r="G36" s="368"/>
      <c r="H36" s="368"/>
      <c r="I36" s="368"/>
      <c r="J36" s="368"/>
      <c r="K36" s="368"/>
      <c r="L36" s="368"/>
      <c r="M36" s="368"/>
    </row>
    <row r="37" spans="1:13" s="122" customFormat="1" ht="15" customHeight="1" x14ac:dyDescent="0.2">
      <c r="A37" s="110"/>
      <c r="B37" s="368" t="s">
        <v>208</v>
      </c>
      <c r="C37" s="368"/>
      <c r="D37" s="368"/>
      <c r="E37" s="368"/>
      <c r="F37" s="368"/>
      <c r="G37" s="368"/>
      <c r="H37" s="368"/>
      <c r="I37" s="368"/>
      <c r="J37" s="368"/>
      <c r="K37" s="219"/>
      <c r="L37" s="407">
        <f>IF(OR(K37="x",K37="X"),F12*0.5%,0)</f>
        <v>0</v>
      </c>
      <c r="M37" s="407"/>
    </row>
    <row r="38" spans="1:13" ht="15" customHeight="1" x14ac:dyDescent="0.2">
      <c r="A38" s="109" t="s">
        <v>24</v>
      </c>
      <c r="B38" s="385" t="s">
        <v>141</v>
      </c>
      <c r="C38" s="385"/>
      <c r="D38" s="385"/>
      <c r="E38" s="385"/>
      <c r="F38" s="385"/>
      <c r="G38" s="385"/>
      <c r="H38" s="385"/>
      <c r="I38" s="385"/>
      <c r="J38" s="385"/>
      <c r="K38" s="385"/>
      <c r="L38" s="385"/>
      <c r="M38" s="385"/>
    </row>
    <row r="39" spans="1:13" ht="15" customHeight="1" x14ac:dyDescent="0.2">
      <c r="A39" s="109"/>
      <c r="B39" s="111" t="s">
        <v>139</v>
      </c>
      <c r="C39" s="374"/>
      <c r="D39" s="374"/>
      <c r="E39" s="375" t="s">
        <v>140</v>
      </c>
      <c r="F39" s="375"/>
      <c r="G39" s="375"/>
      <c r="H39" s="376"/>
      <c r="I39" s="376"/>
      <c r="J39" s="376"/>
      <c r="K39" s="114" t="s">
        <v>193</v>
      </c>
      <c r="L39" s="377"/>
      <c r="M39" s="377"/>
    </row>
    <row r="40" spans="1:13" ht="15" customHeight="1" x14ac:dyDescent="0.2">
      <c r="A40" s="109"/>
      <c r="B40" s="111" t="s">
        <v>139</v>
      </c>
      <c r="C40" s="374"/>
      <c r="D40" s="374"/>
      <c r="E40" s="375" t="s">
        <v>140</v>
      </c>
      <c r="F40" s="375"/>
      <c r="G40" s="375"/>
      <c r="H40" s="376"/>
      <c r="I40" s="376"/>
      <c r="J40" s="376"/>
      <c r="K40" s="114" t="s">
        <v>193</v>
      </c>
      <c r="L40" s="377"/>
      <c r="M40" s="377"/>
    </row>
    <row r="41" spans="1:13" ht="15" customHeight="1" x14ac:dyDescent="0.2">
      <c r="A41" s="109"/>
      <c r="B41" s="111" t="s">
        <v>139</v>
      </c>
      <c r="C41" s="374"/>
      <c r="D41" s="374"/>
      <c r="E41" s="375" t="s">
        <v>140</v>
      </c>
      <c r="F41" s="375"/>
      <c r="G41" s="375"/>
      <c r="H41" s="376"/>
      <c r="I41" s="376"/>
      <c r="J41" s="376"/>
      <c r="K41" s="114" t="s">
        <v>193</v>
      </c>
      <c r="L41" s="377"/>
      <c r="M41" s="377"/>
    </row>
    <row r="42" spans="1:13" ht="15" customHeight="1" x14ac:dyDescent="0.2">
      <c r="A42" s="109"/>
      <c r="B42" s="111" t="s">
        <v>139</v>
      </c>
      <c r="C42" s="378"/>
      <c r="D42" s="378"/>
      <c r="E42" s="375" t="s">
        <v>140</v>
      </c>
      <c r="F42" s="375"/>
      <c r="G42" s="375"/>
      <c r="H42" s="376"/>
      <c r="I42" s="376"/>
      <c r="J42" s="376"/>
      <c r="K42" s="114" t="s">
        <v>193</v>
      </c>
      <c r="L42" s="377"/>
      <c r="M42" s="377"/>
    </row>
    <row r="43" spans="1:13" ht="15" customHeight="1" x14ac:dyDescent="0.2">
      <c r="A43" s="109"/>
      <c r="B43" s="111" t="s">
        <v>139</v>
      </c>
      <c r="C43" s="374"/>
      <c r="D43" s="374"/>
      <c r="E43" s="375" t="s">
        <v>140</v>
      </c>
      <c r="F43" s="375"/>
      <c r="G43" s="375"/>
      <c r="H43" s="376"/>
      <c r="I43" s="376"/>
      <c r="J43" s="376"/>
      <c r="K43" s="114" t="s">
        <v>193</v>
      </c>
      <c r="L43" s="377"/>
      <c r="M43" s="377"/>
    </row>
    <row r="44" spans="1:13" ht="15" customHeight="1" thickBot="1" x14ac:dyDescent="0.25">
      <c r="A44" s="408" t="s">
        <v>70</v>
      </c>
      <c r="B44" s="408"/>
      <c r="C44" s="408"/>
      <c r="D44" s="408"/>
      <c r="E44" s="408"/>
      <c r="F44" s="408"/>
      <c r="G44" s="408"/>
      <c r="H44" s="408"/>
      <c r="I44" s="408"/>
      <c r="J44" s="408"/>
      <c r="K44" s="114" t="s">
        <v>193</v>
      </c>
      <c r="L44" s="409">
        <f>SUM(L35:L43)</f>
        <v>0</v>
      </c>
      <c r="M44" s="409"/>
    </row>
    <row r="45" spans="1:13" ht="15" customHeight="1" thickTop="1" x14ac:dyDescent="0.2">
      <c r="A45" s="126" t="s">
        <v>8</v>
      </c>
      <c r="B45" s="414" t="s">
        <v>92</v>
      </c>
      <c r="C45" s="414"/>
      <c r="D45" s="414"/>
      <c r="E45" s="414"/>
      <c r="F45" s="414"/>
      <c r="G45" s="414"/>
      <c r="H45" s="414"/>
      <c r="I45" s="414"/>
      <c r="J45" s="414"/>
      <c r="K45" s="414"/>
      <c r="L45" s="414"/>
      <c r="M45" s="414"/>
    </row>
    <row r="46" spans="1:13" ht="15" customHeight="1" x14ac:dyDescent="0.2">
      <c r="A46" s="415" t="s">
        <v>72</v>
      </c>
      <c r="B46" s="416"/>
      <c r="C46" s="417"/>
      <c r="D46" s="418" t="s">
        <v>73</v>
      </c>
      <c r="E46" s="419"/>
      <c r="F46" s="418" t="s">
        <v>74</v>
      </c>
      <c r="G46" s="419"/>
      <c r="H46" s="418" t="s">
        <v>125</v>
      </c>
      <c r="I46" s="419"/>
      <c r="J46" s="95" t="s">
        <v>207</v>
      </c>
      <c r="K46" s="418" t="s">
        <v>126</v>
      </c>
      <c r="L46" s="419"/>
      <c r="M46" s="94" t="s">
        <v>73</v>
      </c>
    </row>
    <row r="47" spans="1:13" ht="15" customHeight="1" x14ac:dyDescent="0.2">
      <c r="A47" s="35"/>
      <c r="B47" s="36"/>
      <c r="C47" s="37"/>
      <c r="D47" s="420" t="s">
        <v>194</v>
      </c>
      <c r="E47" s="421"/>
      <c r="F47" s="420" t="s">
        <v>75</v>
      </c>
      <c r="G47" s="421"/>
      <c r="H47" s="420" t="s">
        <v>195</v>
      </c>
      <c r="I47" s="421"/>
      <c r="J47" s="97" t="s">
        <v>75</v>
      </c>
      <c r="K47" s="420" t="s">
        <v>195</v>
      </c>
      <c r="L47" s="421"/>
      <c r="M47" s="96" t="s">
        <v>196</v>
      </c>
    </row>
    <row r="48" spans="1:13" ht="15" customHeight="1" x14ac:dyDescent="0.2">
      <c r="A48" s="411"/>
      <c r="B48" s="412"/>
      <c r="C48" s="413"/>
      <c r="D48" s="401"/>
      <c r="E48" s="401"/>
      <c r="F48" s="405"/>
      <c r="G48" s="405"/>
      <c r="H48" s="398"/>
      <c r="I48" s="398"/>
      <c r="J48" s="220"/>
      <c r="K48" s="398"/>
      <c r="L48" s="398"/>
      <c r="M48" s="221"/>
    </row>
    <row r="49" spans="1:13" ht="15" customHeight="1" x14ac:dyDescent="0.2">
      <c r="A49" s="411"/>
      <c r="B49" s="412"/>
      <c r="C49" s="413"/>
      <c r="D49" s="401"/>
      <c r="E49" s="401"/>
      <c r="F49" s="405"/>
      <c r="G49" s="405"/>
      <c r="H49" s="398"/>
      <c r="I49" s="398"/>
      <c r="J49" s="220"/>
      <c r="K49" s="398"/>
      <c r="L49" s="398"/>
      <c r="M49" s="221"/>
    </row>
    <row r="50" spans="1:13" ht="15" customHeight="1" x14ac:dyDescent="0.2">
      <c r="A50" s="411"/>
      <c r="B50" s="412"/>
      <c r="C50" s="413"/>
      <c r="D50" s="422"/>
      <c r="E50" s="423"/>
      <c r="F50" s="405"/>
      <c r="G50" s="405"/>
      <c r="H50" s="398"/>
      <c r="I50" s="398"/>
      <c r="J50" s="220"/>
      <c r="K50" s="398"/>
      <c r="L50" s="398"/>
      <c r="M50" s="221"/>
    </row>
    <row r="51" spans="1:13" ht="15" customHeight="1" x14ac:dyDescent="0.2">
      <c r="A51" s="411"/>
      <c r="B51" s="412"/>
      <c r="C51" s="413"/>
      <c r="D51" s="401"/>
      <c r="E51" s="401"/>
      <c r="F51" s="405"/>
      <c r="G51" s="405"/>
      <c r="H51" s="398"/>
      <c r="I51" s="398"/>
      <c r="J51" s="220"/>
      <c r="K51" s="398"/>
      <c r="L51" s="398"/>
      <c r="M51" s="221"/>
    </row>
    <row r="52" spans="1:13" ht="15" customHeight="1" x14ac:dyDescent="0.2">
      <c r="A52" s="411"/>
      <c r="B52" s="412"/>
      <c r="C52" s="413"/>
      <c r="D52" s="401"/>
      <c r="E52" s="401"/>
      <c r="F52" s="405"/>
      <c r="G52" s="405"/>
      <c r="H52" s="398"/>
      <c r="I52" s="398"/>
      <c r="J52" s="220"/>
      <c r="K52" s="398"/>
      <c r="L52" s="398"/>
      <c r="M52" s="221"/>
    </row>
    <row r="53" spans="1:13" ht="15" customHeight="1" x14ac:dyDescent="0.2">
      <c r="A53" s="411"/>
      <c r="B53" s="412"/>
      <c r="C53" s="413"/>
      <c r="D53" s="401"/>
      <c r="E53" s="401"/>
      <c r="F53" s="405"/>
      <c r="G53" s="405"/>
      <c r="H53" s="398"/>
      <c r="I53" s="398"/>
      <c r="J53" s="220"/>
      <c r="K53" s="398"/>
      <c r="L53" s="398"/>
      <c r="M53" s="221"/>
    </row>
    <row r="54" spans="1:13" s="127" customFormat="1" ht="15" customHeight="1" x14ac:dyDescent="0.2">
      <c r="A54" s="400" t="s">
        <v>124</v>
      </c>
      <c r="B54" s="400"/>
      <c r="C54" s="400"/>
      <c r="D54" s="402"/>
      <c r="E54" s="403"/>
      <c r="F54" s="403"/>
      <c r="G54" s="404"/>
      <c r="H54" s="396">
        <f>SUM(H48:I53)</f>
        <v>0</v>
      </c>
      <c r="I54" s="397"/>
      <c r="J54" s="98"/>
      <c r="K54" s="396">
        <f>SUM(K48:L53)</f>
        <v>0</v>
      </c>
      <c r="L54" s="397"/>
      <c r="M54" s="99"/>
    </row>
    <row r="55" spans="1:13" ht="15" customHeight="1" x14ac:dyDescent="0.2">
      <c r="A55" s="387" t="s">
        <v>76</v>
      </c>
      <c r="B55" s="387"/>
      <c r="C55" s="387"/>
      <c r="D55" s="387"/>
      <c r="E55" s="387"/>
      <c r="F55" s="387"/>
      <c r="G55" s="387"/>
      <c r="H55" s="387"/>
      <c r="I55" s="387"/>
      <c r="J55" s="387"/>
      <c r="K55" s="399" t="s">
        <v>193</v>
      </c>
      <c r="L55" s="399"/>
      <c r="M55" s="100">
        <f>K54</f>
        <v>0</v>
      </c>
    </row>
    <row r="56" spans="1:13" ht="15" customHeight="1" x14ac:dyDescent="0.2">
      <c r="A56" s="387" t="s">
        <v>77</v>
      </c>
      <c r="B56" s="387"/>
      <c r="C56" s="387"/>
      <c r="D56" s="387"/>
      <c r="E56" s="387"/>
      <c r="F56" s="387"/>
      <c r="G56" s="387"/>
      <c r="H56" s="387"/>
      <c r="I56" s="387"/>
      <c r="J56" s="387"/>
      <c r="K56" s="387" t="s">
        <v>193</v>
      </c>
      <c r="L56" s="387"/>
      <c r="M56" s="101">
        <f>L35+L37</f>
        <v>0</v>
      </c>
    </row>
    <row r="57" spans="1:13" ht="15" customHeight="1" x14ac:dyDescent="0.2">
      <c r="A57" s="387" t="s">
        <v>123</v>
      </c>
      <c r="B57" s="387"/>
      <c r="C57" s="387"/>
      <c r="D57" s="387"/>
      <c r="E57" s="387"/>
      <c r="F57" s="387"/>
      <c r="G57" s="387"/>
      <c r="H57" s="387"/>
      <c r="I57" s="387"/>
      <c r="J57" s="387"/>
      <c r="K57" s="387" t="s">
        <v>193</v>
      </c>
      <c r="L57" s="387"/>
      <c r="M57" s="101">
        <f>M55-M56</f>
        <v>0</v>
      </c>
    </row>
    <row r="58" spans="1:13" x14ac:dyDescent="0.2">
      <c r="B58" s="129"/>
    </row>
    <row r="59" spans="1:13" ht="12.6" customHeight="1" x14ac:dyDescent="0.2">
      <c r="B59" s="129"/>
    </row>
    <row r="60" spans="1:13" x14ac:dyDescent="0.2">
      <c r="D60" s="108"/>
      <c r="E60" s="108"/>
      <c r="F60" s="108"/>
    </row>
    <row r="61" spans="1:13" ht="13.9" customHeight="1" x14ac:dyDescent="0.2">
      <c r="D61" s="108"/>
      <c r="E61" s="108"/>
      <c r="F61" s="108"/>
    </row>
  </sheetData>
  <mergeCells count="122">
    <mergeCell ref="K46:L46"/>
    <mergeCell ref="K47:L47"/>
    <mergeCell ref="A50:C50"/>
    <mergeCell ref="D50:E50"/>
    <mergeCell ref="F50:G50"/>
    <mergeCell ref="H48:I48"/>
    <mergeCell ref="F48:G48"/>
    <mergeCell ref="D48:E48"/>
    <mergeCell ref="H49:I49"/>
    <mergeCell ref="D47:E47"/>
    <mergeCell ref="K56:L56"/>
    <mergeCell ref="A48:C48"/>
    <mergeCell ref="A55:J55"/>
    <mergeCell ref="B45:M45"/>
    <mergeCell ref="A49:C49"/>
    <mergeCell ref="A51:C51"/>
    <mergeCell ref="A52:C52"/>
    <mergeCell ref="H53:I53"/>
    <mergeCell ref="A44:J44"/>
    <mergeCell ref="A46:C46"/>
    <mergeCell ref="F46:G46"/>
    <mergeCell ref="H46:I46"/>
    <mergeCell ref="H47:I47"/>
    <mergeCell ref="H50:I50"/>
    <mergeCell ref="D49:E49"/>
    <mergeCell ref="D46:E46"/>
    <mergeCell ref="F47:G47"/>
    <mergeCell ref="L44:M44"/>
    <mergeCell ref="F53:G53"/>
    <mergeCell ref="D53:E53"/>
    <mergeCell ref="A53:C53"/>
    <mergeCell ref="K50:L50"/>
    <mergeCell ref="F49:G49"/>
    <mergeCell ref="F51:G51"/>
    <mergeCell ref="B34:M34"/>
    <mergeCell ref="B35:J35"/>
    <mergeCell ref="L32:M32"/>
    <mergeCell ref="L35:M35"/>
    <mergeCell ref="B33:M33"/>
    <mergeCell ref="L41:M41"/>
    <mergeCell ref="B37:J37"/>
    <mergeCell ref="L29:M29"/>
    <mergeCell ref="L30:M30"/>
    <mergeCell ref="C40:D40"/>
    <mergeCell ref="E40:G40"/>
    <mergeCell ref="B31:M31"/>
    <mergeCell ref="B36:M36"/>
    <mergeCell ref="B38:M38"/>
    <mergeCell ref="B15:J15"/>
    <mergeCell ref="L15:M15"/>
    <mergeCell ref="B16:J16"/>
    <mergeCell ref="B17:J17"/>
    <mergeCell ref="K57:L57"/>
    <mergeCell ref="H54:I54"/>
    <mergeCell ref="K48:L48"/>
    <mergeCell ref="K49:L49"/>
    <mergeCell ref="K51:L51"/>
    <mergeCell ref="K52:L52"/>
    <mergeCell ref="K53:L53"/>
    <mergeCell ref="K54:L54"/>
    <mergeCell ref="A56:J56"/>
    <mergeCell ref="A57:J57"/>
    <mergeCell ref="K55:L55"/>
    <mergeCell ref="A54:C54"/>
    <mergeCell ref="D51:E51"/>
    <mergeCell ref="D52:E52"/>
    <mergeCell ref="D54:G54"/>
    <mergeCell ref="F52:G52"/>
    <mergeCell ref="H51:I51"/>
    <mergeCell ref="H52:I52"/>
    <mergeCell ref="B23:J23"/>
    <mergeCell ref="C39:D39"/>
    <mergeCell ref="B18:J18"/>
    <mergeCell ref="L16:M16"/>
    <mergeCell ref="L17:M17"/>
    <mergeCell ref="B28:H28"/>
    <mergeCell ref="B29:H29"/>
    <mergeCell ref="B30:H30"/>
    <mergeCell ref="L19:M19"/>
    <mergeCell ref="L23:M23"/>
    <mergeCell ref="L18:M18"/>
    <mergeCell ref="B26:M26"/>
    <mergeCell ref="L25:M25"/>
    <mergeCell ref="B25:J25"/>
    <mergeCell ref="B27:M27"/>
    <mergeCell ref="A1:M1"/>
    <mergeCell ref="A2:M2"/>
    <mergeCell ref="L14:M14"/>
    <mergeCell ref="B9:M9"/>
    <mergeCell ref="B10:M10"/>
    <mergeCell ref="B11:M11"/>
    <mergeCell ref="K12:M12"/>
    <mergeCell ref="F12:J12"/>
    <mergeCell ref="F13:J13"/>
    <mergeCell ref="L13:M13"/>
    <mergeCell ref="B8:M8"/>
    <mergeCell ref="B13:E13"/>
    <mergeCell ref="B14:J14"/>
    <mergeCell ref="L24:M24"/>
    <mergeCell ref="B22:M22"/>
    <mergeCell ref="B19:J19"/>
    <mergeCell ref="B21:M21"/>
    <mergeCell ref="B24:J24"/>
    <mergeCell ref="L28:M28"/>
    <mergeCell ref="C43:D43"/>
    <mergeCell ref="E43:G43"/>
    <mergeCell ref="H43:J43"/>
    <mergeCell ref="L43:M43"/>
    <mergeCell ref="H40:J40"/>
    <mergeCell ref="L40:M40"/>
    <mergeCell ref="C42:D42"/>
    <mergeCell ref="E42:G42"/>
    <mergeCell ref="H42:J42"/>
    <mergeCell ref="L42:M42"/>
    <mergeCell ref="L39:M39"/>
    <mergeCell ref="H39:J39"/>
    <mergeCell ref="H41:J41"/>
    <mergeCell ref="C41:D41"/>
    <mergeCell ref="E39:G39"/>
    <mergeCell ref="E41:G41"/>
    <mergeCell ref="L37:M37"/>
    <mergeCell ref="B32:J32"/>
  </mergeCells>
  <phoneticPr fontId="25" type="noConversion"/>
  <printOptions horizontalCentered="1" verticalCentered="1"/>
  <pageMargins left="0.39370078740157483" right="0.39370078740157483" top="0.39370078740157483" bottom="0.39370078740157483" header="0" footer="0.31496062992125984"/>
  <pageSetup paperSize="9" scale="89" firstPageNumber="7" orientation="portrait" useFirstPageNumber="1" r:id="rId1"/>
  <headerFooter alignWithMargins="0">
    <oddFooter>&amp;LRV Jugendwohnen - Anlage 3&amp;R&amp;"Arial,Standard"Inst-AfA-Tilgungsrest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indexed="11"/>
    <pageSetUpPr fitToPage="1"/>
  </sheetPr>
  <dimension ref="A1:J50"/>
  <sheetViews>
    <sheetView showZeros="0" topLeftCell="A10" zoomScale="110" zoomScaleNormal="110" workbookViewId="0">
      <selection activeCell="A50" sqref="A50:B50"/>
    </sheetView>
  </sheetViews>
  <sheetFormatPr baseColWidth="10" defaultColWidth="11.5703125" defaultRowHeight="12" x14ac:dyDescent="0.2"/>
  <cols>
    <col min="1" max="1" width="3.5703125" style="17" customWidth="1"/>
    <col min="2" max="2" width="24.7109375" style="18" customWidth="1"/>
    <col min="3" max="3" width="9.7109375" style="18" customWidth="1"/>
    <col min="4" max="4" width="9.140625" style="18" customWidth="1"/>
    <col min="5" max="5" width="11" style="18" customWidth="1"/>
    <col min="6" max="6" width="7.7109375" style="18" customWidth="1"/>
    <col min="7" max="7" width="11.5703125" style="18" customWidth="1"/>
    <col min="8" max="8" width="8.42578125" style="18" customWidth="1"/>
    <col min="9" max="9" width="9.7109375" style="18" customWidth="1"/>
    <col min="10" max="10" width="8.85546875" style="18" customWidth="1"/>
    <col min="11" max="16384" width="11.5703125" style="18"/>
  </cols>
  <sheetData>
    <row r="1" spans="1:10" ht="15.75" x14ac:dyDescent="0.25">
      <c r="A1" s="427" t="s">
        <v>116</v>
      </c>
      <c r="B1" s="428"/>
      <c r="C1" s="428"/>
      <c r="D1" s="428"/>
      <c r="E1" s="428"/>
      <c r="F1" s="428"/>
      <c r="G1" s="428"/>
      <c r="H1" s="428"/>
      <c r="I1" s="428"/>
      <c r="J1" s="429"/>
    </row>
    <row r="2" spans="1:10" s="19" customFormat="1" ht="11.25" x14ac:dyDescent="0.2">
      <c r="A2" s="265" t="s">
        <v>2</v>
      </c>
      <c r="B2" s="266"/>
      <c r="C2" s="267"/>
      <c r="D2" s="266">
        <f>'Angebot Deckblatt'!$B$11</f>
        <v>0</v>
      </c>
      <c r="E2" s="267"/>
      <c r="F2" s="267"/>
      <c r="G2" s="267"/>
      <c r="H2" s="267"/>
      <c r="I2" s="267"/>
      <c r="J2" s="268">
        <f>'[1]Angebot Deckblatt'!$I$1</f>
        <v>0</v>
      </c>
    </row>
    <row r="3" spans="1:10" s="19" customFormat="1" ht="11.25" x14ac:dyDescent="0.2">
      <c r="A3" s="265" t="s">
        <v>198</v>
      </c>
      <c r="B3" s="265"/>
      <c r="C3" s="267"/>
      <c r="D3" s="265">
        <f>'Angebot Deckblatt'!$B$3</f>
        <v>0</v>
      </c>
      <c r="E3" s="267"/>
      <c r="F3" s="267"/>
      <c r="G3" s="267"/>
      <c r="H3" s="267"/>
      <c r="I3" s="267"/>
      <c r="J3" s="267"/>
    </row>
    <row r="4" spans="1:10" s="19" customFormat="1" ht="11.25" x14ac:dyDescent="0.2">
      <c r="A4" s="265" t="s">
        <v>205</v>
      </c>
      <c r="B4" s="265"/>
      <c r="C4" s="267"/>
      <c r="D4" s="265" t="str">
        <f>'Angebot Deckblatt'!$B$5</f>
        <v/>
      </c>
      <c r="E4" s="267"/>
      <c r="F4" s="267"/>
      <c r="G4" s="267"/>
      <c r="H4" s="267"/>
      <c r="I4" s="267"/>
      <c r="J4" s="267"/>
    </row>
    <row r="5" spans="1:10" s="19" customFormat="1" ht="11.25" x14ac:dyDescent="0.2">
      <c r="A5" s="265" t="s">
        <v>199</v>
      </c>
      <c r="B5" s="265"/>
      <c r="C5" s="267"/>
      <c r="D5" s="265">
        <f>'Angebot Deckblatt'!$B$4</f>
        <v>0</v>
      </c>
      <c r="E5" s="267"/>
      <c r="F5" s="267"/>
      <c r="G5" s="267"/>
      <c r="H5" s="267"/>
      <c r="I5" s="267"/>
      <c r="J5" s="267"/>
    </row>
    <row r="6" spans="1:10" s="19" customFormat="1" x14ac:dyDescent="0.2">
      <c r="A6" s="265" t="s">
        <v>210</v>
      </c>
      <c r="B6" s="265"/>
      <c r="C6" s="18"/>
      <c r="D6" s="269">
        <f>'Angebot Deckblatt'!$B$29</f>
        <v>0</v>
      </c>
      <c r="E6" s="265" t="s">
        <v>4</v>
      </c>
      <c r="F6" s="269">
        <f>'Angebot Deckblatt'!$G$29</f>
        <v>0</v>
      </c>
      <c r="G6" s="270"/>
      <c r="H6" s="270"/>
      <c r="I6" s="270"/>
      <c r="J6" s="271"/>
    </row>
    <row r="7" spans="1:10" x14ac:dyDescent="0.2">
      <c r="A7" s="447" t="s">
        <v>117</v>
      </c>
      <c r="B7" s="447"/>
      <c r="C7" s="447"/>
      <c r="D7" s="272" t="s">
        <v>120</v>
      </c>
      <c r="E7" s="273">
        <f>'Angebot Deckblatt'!$B$26</f>
        <v>0</v>
      </c>
      <c r="F7" s="430" t="s">
        <v>119</v>
      </c>
      <c r="G7" s="430"/>
      <c r="H7" s="274">
        <f>'Angebot Deckblatt'!$B$28</f>
        <v>0</v>
      </c>
      <c r="I7" s="275"/>
      <c r="J7" s="275"/>
    </row>
    <row r="8" spans="1:10" ht="13.15" customHeight="1" x14ac:dyDescent="0.2">
      <c r="A8" s="449" t="s">
        <v>118</v>
      </c>
      <c r="B8" s="449"/>
      <c r="C8" s="449"/>
      <c r="D8" s="449"/>
      <c r="E8" s="449"/>
      <c r="F8" s="448">
        <f>E7*H7</f>
        <v>0</v>
      </c>
      <c r="G8" s="448"/>
      <c r="H8" s="272"/>
      <c r="I8" s="275"/>
      <c r="J8" s="275"/>
    </row>
    <row r="9" spans="1:10" ht="13.15" customHeight="1" x14ac:dyDescent="0.2">
      <c r="A9" s="441"/>
      <c r="B9" s="438" t="s">
        <v>10</v>
      </c>
      <c r="C9" s="181" t="s">
        <v>46</v>
      </c>
      <c r="D9" s="184" t="s">
        <v>100</v>
      </c>
      <c r="E9" s="181" t="s">
        <v>101</v>
      </c>
      <c r="F9" s="184" t="s">
        <v>100</v>
      </c>
      <c r="G9" s="185" t="s">
        <v>55</v>
      </c>
      <c r="H9" s="184" t="s">
        <v>100</v>
      </c>
      <c r="I9" s="181" t="s">
        <v>102</v>
      </c>
      <c r="J9" s="186" t="s">
        <v>100</v>
      </c>
    </row>
    <row r="10" spans="1:10" ht="16.350000000000001" customHeight="1" x14ac:dyDescent="0.2">
      <c r="A10" s="442"/>
      <c r="B10" s="439"/>
      <c r="C10" s="182" t="s">
        <v>47</v>
      </c>
      <c r="D10" s="276" t="s">
        <v>103</v>
      </c>
      <c r="E10" s="182" t="s">
        <v>48</v>
      </c>
      <c r="F10" s="276" t="s">
        <v>103</v>
      </c>
      <c r="G10" s="187" t="s">
        <v>104</v>
      </c>
      <c r="H10" s="276" t="s">
        <v>103</v>
      </c>
      <c r="I10" s="182" t="s">
        <v>105</v>
      </c>
      <c r="J10" s="188" t="s">
        <v>103</v>
      </c>
    </row>
    <row r="11" spans="1:10" ht="16.350000000000001" customHeight="1" x14ac:dyDescent="0.2">
      <c r="A11" s="443"/>
      <c r="B11" s="440"/>
      <c r="C11" s="183"/>
      <c r="D11" s="189"/>
      <c r="E11" s="183"/>
      <c r="F11" s="189"/>
      <c r="G11" s="190" t="s">
        <v>91</v>
      </c>
      <c r="H11" s="189"/>
      <c r="I11" s="183" t="s">
        <v>49</v>
      </c>
      <c r="J11" s="191"/>
    </row>
    <row r="12" spans="1:10" ht="16.7" customHeight="1" x14ac:dyDescent="0.2">
      <c r="A12" s="174" t="s">
        <v>6</v>
      </c>
      <c r="B12" s="175" t="s">
        <v>106</v>
      </c>
      <c r="C12" s="176"/>
      <c r="D12" s="177"/>
      <c r="E12" s="176"/>
      <c r="F12" s="177"/>
      <c r="G12" s="176"/>
      <c r="H12" s="177"/>
      <c r="I12" s="176"/>
      <c r="J12" s="178"/>
    </row>
    <row r="13" spans="1:10" ht="16.7" customHeight="1" x14ac:dyDescent="0.2">
      <c r="A13" s="32" t="s">
        <v>11</v>
      </c>
      <c r="B13" s="33" t="s">
        <v>257</v>
      </c>
      <c r="C13" s="179">
        <f>IF(Personalplan!P95&gt;=Personalplan!O95,Personalplan!O19,Personalplan!P19)</f>
        <v>0</v>
      </c>
      <c r="D13" s="180">
        <f>IF(ISERROR(C13/#REF!),0,C13/#REF!)</f>
        <v>0</v>
      </c>
      <c r="E13" s="194"/>
      <c r="F13" s="195"/>
      <c r="G13" s="179">
        <f t="shared" ref="G13:H15" si="0">C13</f>
        <v>0</v>
      </c>
      <c r="H13" s="180">
        <f t="shared" si="0"/>
        <v>0</v>
      </c>
      <c r="I13" s="194"/>
      <c r="J13" s="196"/>
    </row>
    <row r="14" spans="1:10" ht="16.7" customHeight="1" x14ac:dyDescent="0.2">
      <c r="A14" s="32" t="s">
        <v>12</v>
      </c>
      <c r="B14" s="33" t="s">
        <v>256</v>
      </c>
      <c r="C14" s="167">
        <f>IF(Personalplan!P95&gt;=Personalplan!O95,Personalplan!O28,Personalplan!P28)</f>
        <v>0</v>
      </c>
      <c r="D14" s="166">
        <f>IF(ISERROR(C14/#REF!),0,C14/#REF!)</f>
        <v>0</v>
      </c>
      <c r="E14" s="192"/>
      <c r="F14" s="193"/>
      <c r="G14" s="167">
        <f t="shared" si="0"/>
        <v>0</v>
      </c>
      <c r="H14" s="166">
        <f t="shared" si="0"/>
        <v>0</v>
      </c>
      <c r="I14" s="192"/>
      <c r="J14" s="197"/>
    </row>
    <row r="15" spans="1:10" ht="16.7" customHeight="1" x14ac:dyDescent="0.2">
      <c r="A15" s="32" t="s">
        <v>14</v>
      </c>
      <c r="B15" s="33" t="s">
        <v>13</v>
      </c>
      <c r="C15" s="167">
        <f>IF(Personalplan!P95&gt;=Personalplan!O95,Personalplan!O41,Personalplan!P41)</f>
        <v>0</v>
      </c>
      <c r="D15" s="166">
        <f>IF(ISERROR(C15/#REF!),0,C15/#REF!)</f>
        <v>0</v>
      </c>
      <c r="E15" s="192"/>
      <c r="F15" s="193"/>
      <c r="G15" s="167">
        <f t="shared" si="0"/>
        <v>0</v>
      </c>
      <c r="H15" s="166">
        <f t="shared" si="0"/>
        <v>0</v>
      </c>
      <c r="I15" s="192"/>
      <c r="J15" s="197"/>
    </row>
    <row r="16" spans="1:10" ht="16.7" customHeight="1" x14ac:dyDescent="0.2">
      <c r="A16" s="32" t="s">
        <v>15</v>
      </c>
      <c r="B16" s="33" t="s">
        <v>273</v>
      </c>
      <c r="C16" s="167">
        <f>IF(Personalplan!P96&gt;=Personalplan!O96,Personalplan!O73,Personalplan!P73)</f>
        <v>0</v>
      </c>
      <c r="D16" s="166"/>
      <c r="E16" s="192"/>
      <c r="F16" s="193"/>
      <c r="G16" s="167">
        <f t="shared" ref="G16:H18" si="1">E16</f>
        <v>0</v>
      </c>
      <c r="H16" s="166">
        <f t="shared" si="1"/>
        <v>0</v>
      </c>
      <c r="I16" s="192"/>
      <c r="J16" s="197"/>
    </row>
    <row r="17" spans="1:10" ht="16.7" customHeight="1" x14ac:dyDescent="0.2">
      <c r="A17" s="32" t="s">
        <v>17</v>
      </c>
      <c r="B17" s="33" t="s">
        <v>16</v>
      </c>
      <c r="C17" s="192"/>
      <c r="D17" s="193"/>
      <c r="E17" s="167">
        <f>IF(Personalplan!P95&gt;=Personalplan!O95,Personalplan!O83,Personalplan!P83)</f>
        <v>0</v>
      </c>
      <c r="F17" s="166">
        <f>IF(ISERROR(E17/#REF!),0,E17/#REF!)</f>
        <v>0</v>
      </c>
      <c r="G17" s="167">
        <f t="shared" si="1"/>
        <v>0</v>
      </c>
      <c r="H17" s="166">
        <f t="shared" si="1"/>
        <v>0</v>
      </c>
      <c r="I17" s="192"/>
      <c r="J17" s="197"/>
    </row>
    <row r="18" spans="1:10" ht="16.7" customHeight="1" x14ac:dyDescent="0.2">
      <c r="A18" s="32" t="s">
        <v>19</v>
      </c>
      <c r="B18" s="33" t="s">
        <v>18</v>
      </c>
      <c r="C18" s="192"/>
      <c r="D18" s="193"/>
      <c r="E18" s="167">
        <f>IF(Personalplan!P96&gt;=Personalplan!O96,Personalplan!O94,Personalplan!P94)</f>
        <v>0</v>
      </c>
      <c r="F18" s="166">
        <f>IF(ISERROR(E18/#REF!),0,E18/#REF!)</f>
        <v>0</v>
      </c>
      <c r="G18" s="167">
        <f t="shared" si="1"/>
        <v>0</v>
      </c>
      <c r="H18" s="166">
        <f t="shared" si="1"/>
        <v>0</v>
      </c>
      <c r="I18" s="192"/>
      <c r="J18" s="197"/>
    </row>
    <row r="19" spans="1:10" ht="16.7" customHeight="1" x14ac:dyDescent="0.2">
      <c r="A19" s="32" t="s">
        <v>20</v>
      </c>
      <c r="B19" s="33" t="s">
        <v>107</v>
      </c>
      <c r="C19" s="238"/>
      <c r="D19" s="166">
        <f>IF(ISERROR(C19/#REF!),0,C19/#REF!)</f>
        <v>0</v>
      </c>
      <c r="E19" s="239"/>
      <c r="F19" s="166">
        <f>IF(ISERROR(E19/#REF!),0,E19/#REF!)</f>
        <v>0</v>
      </c>
      <c r="G19" s="167">
        <f>C19+E19</f>
        <v>0</v>
      </c>
      <c r="H19" s="166">
        <f>D19+F19</f>
        <v>0</v>
      </c>
      <c r="I19" s="198"/>
      <c r="J19" s="199"/>
    </row>
    <row r="20" spans="1:10" ht="16.7" customHeight="1" x14ac:dyDescent="0.2">
      <c r="A20" s="32" t="s">
        <v>192</v>
      </c>
      <c r="B20" s="33" t="s">
        <v>108</v>
      </c>
      <c r="C20" s="238"/>
      <c r="D20" s="166">
        <f>IF(ISERROR(C20/#REF!),0,C20/#REF!)</f>
        <v>0</v>
      </c>
      <c r="E20" s="239"/>
      <c r="F20" s="166">
        <f>IF(ISERROR(E20/#REF!),0,E20/#REF!)</f>
        <v>0</v>
      </c>
      <c r="G20" s="167">
        <f>C20+E20</f>
        <v>0</v>
      </c>
      <c r="H20" s="166">
        <f>D20+F20</f>
        <v>0</v>
      </c>
      <c r="I20" s="198"/>
      <c r="J20" s="199"/>
    </row>
    <row r="21" spans="1:10" s="19" customFormat="1" ht="16.7" customHeight="1" x14ac:dyDescent="0.2">
      <c r="A21" s="436" t="s">
        <v>21</v>
      </c>
      <c r="B21" s="437"/>
      <c r="C21" s="168">
        <f>SUM(C13:C15)+SUM(C19:C20)</f>
        <v>0</v>
      </c>
      <c r="D21" s="168">
        <f>SUM(D13:D15)+SUM(D19:D20)</f>
        <v>0</v>
      </c>
      <c r="E21" s="168">
        <f>SUM(E16:E20)</f>
        <v>0</v>
      </c>
      <c r="F21" s="168">
        <f>SUM(F16:F20)</f>
        <v>0</v>
      </c>
      <c r="G21" s="168">
        <f>SUM(G13:G20)</f>
        <v>0</v>
      </c>
      <c r="H21" s="168">
        <f>SUM(H13:H20)</f>
        <v>0</v>
      </c>
      <c r="I21" s="200"/>
      <c r="J21" s="201"/>
    </row>
    <row r="22" spans="1:10" ht="16.7" customHeight="1" x14ac:dyDescent="0.2">
      <c r="A22" s="174" t="s">
        <v>7</v>
      </c>
      <c r="B22" s="444" t="s">
        <v>109</v>
      </c>
      <c r="C22" s="445"/>
      <c r="D22" s="445"/>
      <c r="E22" s="445"/>
      <c r="F22" s="445"/>
      <c r="G22" s="445"/>
      <c r="H22" s="445"/>
      <c r="I22" s="445"/>
      <c r="J22" s="446"/>
    </row>
    <row r="23" spans="1:10" ht="16.7" customHeight="1" x14ac:dyDescent="0.2">
      <c r="A23" s="32" t="s">
        <v>22</v>
      </c>
      <c r="B23" s="33" t="s">
        <v>23</v>
      </c>
      <c r="C23" s="202"/>
      <c r="D23" s="203"/>
      <c r="E23" s="240"/>
      <c r="F23" s="180">
        <f>IF(ISERROR(E23/#REF!),0,E23/#REF!)</f>
        <v>0</v>
      </c>
      <c r="G23" s="179">
        <f t="shared" ref="G23:H28" si="2">E23</f>
        <v>0</v>
      </c>
      <c r="H23" s="180">
        <f t="shared" si="2"/>
        <v>0</v>
      </c>
      <c r="I23" s="202"/>
      <c r="J23" s="205"/>
    </row>
    <row r="24" spans="1:10" ht="16.7" customHeight="1" x14ac:dyDescent="0.2">
      <c r="A24" s="32" t="s">
        <v>24</v>
      </c>
      <c r="B24" s="33" t="s">
        <v>110</v>
      </c>
      <c r="C24" s="198"/>
      <c r="D24" s="204"/>
      <c r="E24" s="238"/>
      <c r="F24" s="166">
        <f>IF(ISERROR(E24/#REF!),0,E24/#REF!)</f>
        <v>0</v>
      </c>
      <c r="G24" s="167">
        <f t="shared" si="2"/>
        <v>0</v>
      </c>
      <c r="H24" s="166">
        <f t="shared" si="2"/>
        <v>0</v>
      </c>
      <c r="I24" s="198"/>
      <c r="J24" s="199"/>
    </row>
    <row r="25" spans="1:10" ht="16.7" customHeight="1" x14ac:dyDescent="0.2">
      <c r="A25" s="32" t="s">
        <v>29</v>
      </c>
      <c r="B25" s="33" t="s">
        <v>85</v>
      </c>
      <c r="C25" s="198"/>
      <c r="D25" s="204"/>
      <c r="E25" s="238"/>
      <c r="F25" s="166">
        <f>IF(ISERROR(E25/#REF!),0,E25/#REF!)</f>
        <v>0</v>
      </c>
      <c r="G25" s="167">
        <f t="shared" si="2"/>
        <v>0</v>
      </c>
      <c r="H25" s="166">
        <f t="shared" si="2"/>
        <v>0</v>
      </c>
      <c r="I25" s="198"/>
      <c r="J25" s="199"/>
    </row>
    <row r="26" spans="1:10" ht="16.7" customHeight="1" x14ac:dyDescent="0.2">
      <c r="A26" s="32" t="s">
        <v>30</v>
      </c>
      <c r="B26" s="33" t="s">
        <v>25</v>
      </c>
      <c r="C26" s="198"/>
      <c r="D26" s="204"/>
      <c r="E26" s="238"/>
      <c r="F26" s="166">
        <f>IF(ISERROR(E26/#REF!),0,E26/#REF!)</f>
        <v>0</v>
      </c>
      <c r="G26" s="167">
        <f t="shared" si="2"/>
        <v>0</v>
      </c>
      <c r="H26" s="166">
        <f t="shared" si="2"/>
        <v>0</v>
      </c>
      <c r="I26" s="198"/>
      <c r="J26" s="199"/>
    </row>
    <row r="27" spans="1:10" ht="16.7" customHeight="1" x14ac:dyDescent="0.2">
      <c r="A27" s="32" t="s">
        <v>40</v>
      </c>
      <c r="B27" s="33" t="s">
        <v>26</v>
      </c>
      <c r="C27" s="198"/>
      <c r="D27" s="204"/>
      <c r="E27" s="238"/>
      <c r="F27" s="166">
        <f>IF(ISERROR(E27/#REF!),0,E27/#REF!)</f>
        <v>0</v>
      </c>
      <c r="G27" s="167">
        <f t="shared" si="2"/>
        <v>0</v>
      </c>
      <c r="H27" s="166">
        <f t="shared" si="2"/>
        <v>0</v>
      </c>
      <c r="I27" s="198"/>
      <c r="J27" s="199"/>
    </row>
    <row r="28" spans="1:10" ht="16.7" customHeight="1" x14ac:dyDescent="0.2">
      <c r="A28" s="32" t="s">
        <v>79</v>
      </c>
      <c r="B28" s="33" t="s">
        <v>27</v>
      </c>
      <c r="C28" s="198"/>
      <c r="D28" s="204"/>
      <c r="E28" s="238"/>
      <c r="F28" s="166">
        <f>IF(ISERROR(E28/#REF!),0,E28/#REF!)</f>
        <v>0</v>
      </c>
      <c r="G28" s="167">
        <f t="shared" si="2"/>
        <v>0</v>
      </c>
      <c r="H28" s="166">
        <f t="shared" si="2"/>
        <v>0</v>
      </c>
      <c r="I28" s="198"/>
      <c r="J28" s="199"/>
    </row>
    <row r="29" spans="1:10" ht="16.7" customHeight="1" x14ac:dyDescent="0.2">
      <c r="A29" s="32" t="s">
        <v>80</v>
      </c>
      <c r="B29" s="33" t="s">
        <v>164</v>
      </c>
      <c r="C29" s="238"/>
      <c r="D29" s="166">
        <f>IF(ISERROR(C29/#REF!),0,C29/#REF!)</f>
        <v>0</v>
      </c>
      <c r="E29" s="198"/>
      <c r="F29" s="204"/>
      <c r="G29" s="167">
        <f>C29</f>
        <v>0</v>
      </c>
      <c r="H29" s="166">
        <f>D29</f>
        <v>0</v>
      </c>
      <c r="I29" s="198"/>
      <c r="J29" s="199"/>
    </row>
    <row r="30" spans="1:10" ht="16.7" customHeight="1" x14ac:dyDescent="0.2">
      <c r="A30" s="32" t="s">
        <v>81</v>
      </c>
      <c r="B30" s="33" t="s">
        <v>172</v>
      </c>
      <c r="C30" s="238"/>
      <c r="D30" s="166">
        <f>IF(ISERROR(C30/#REF!),0,C30/#REF!)</f>
        <v>0</v>
      </c>
      <c r="E30" s="198"/>
      <c r="F30" s="204"/>
      <c r="G30" s="167">
        <f>C30</f>
        <v>0</v>
      </c>
      <c r="H30" s="166">
        <f>D30</f>
        <v>0</v>
      </c>
      <c r="I30" s="198"/>
      <c r="J30" s="199"/>
    </row>
    <row r="31" spans="1:10" ht="16.7" customHeight="1" x14ac:dyDescent="0.2">
      <c r="A31" s="32" t="s">
        <v>82</v>
      </c>
      <c r="B31" s="33" t="s">
        <v>28</v>
      </c>
      <c r="C31" s="198"/>
      <c r="D31" s="204"/>
      <c r="E31" s="238"/>
      <c r="F31" s="166">
        <f>IF(ISERROR(E31/#REF!),0,E31/#REF!)</f>
        <v>0</v>
      </c>
      <c r="G31" s="167">
        <f>E31</f>
        <v>0</v>
      </c>
      <c r="H31" s="166">
        <f>F31</f>
        <v>0</v>
      </c>
      <c r="I31" s="198"/>
      <c r="J31" s="199"/>
    </row>
    <row r="32" spans="1:10" ht="16.7" customHeight="1" x14ac:dyDescent="0.2">
      <c r="A32" s="54" t="s">
        <v>83</v>
      </c>
      <c r="B32" s="33" t="s">
        <v>173</v>
      </c>
      <c r="C32" s="238"/>
      <c r="D32" s="166">
        <f>IF(ISERROR(C32/#REF!),0,C32/#REF!)</f>
        <v>0</v>
      </c>
      <c r="E32" s="198"/>
      <c r="F32" s="204"/>
      <c r="G32" s="167">
        <f t="shared" ref="G32:H34" si="3">C32</f>
        <v>0</v>
      </c>
      <c r="H32" s="166">
        <f t="shared" si="3"/>
        <v>0</v>
      </c>
      <c r="I32" s="198"/>
      <c r="J32" s="199"/>
    </row>
    <row r="33" spans="1:10" ht="16.7" customHeight="1" x14ac:dyDescent="0.2">
      <c r="A33" s="54" t="s">
        <v>84</v>
      </c>
      <c r="B33" s="33" t="s">
        <v>161</v>
      </c>
      <c r="C33" s="238"/>
      <c r="D33" s="166">
        <f>IF(ISERROR(C33/#REF!),0,C33/#REF!)</f>
        <v>0</v>
      </c>
      <c r="E33" s="198"/>
      <c r="F33" s="204"/>
      <c r="G33" s="167">
        <f t="shared" si="3"/>
        <v>0</v>
      </c>
      <c r="H33" s="166">
        <f t="shared" si="3"/>
        <v>0</v>
      </c>
      <c r="I33" s="198"/>
      <c r="J33" s="199"/>
    </row>
    <row r="34" spans="1:10" ht="16.7" customHeight="1" x14ac:dyDescent="0.2">
      <c r="A34" s="54" t="s">
        <v>162</v>
      </c>
      <c r="B34" s="33" t="s">
        <v>86</v>
      </c>
      <c r="C34" s="238"/>
      <c r="D34" s="166">
        <f>IF(ISERROR(C34/#REF!),0,C34/#REF!)</f>
        <v>0</v>
      </c>
      <c r="E34" s="198"/>
      <c r="F34" s="204"/>
      <c r="G34" s="167">
        <f t="shared" si="3"/>
        <v>0</v>
      </c>
      <c r="H34" s="166">
        <f t="shared" si="3"/>
        <v>0</v>
      </c>
      <c r="I34" s="198"/>
      <c r="J34" s="199"/>
    </row>
    <row r="35" spans="1:10" ht="16.7" customHeight="1" x14ac:dyDescent="0.2">
      <c r="A35" s="436" t="s">
        <v>31</v>
      </c>
      <c r="B35" s="437"/>
      <c r="C35" s="168">
        <f t="shared" ref="C35:H35" si="4">SUM(C23:C34)</f>
        <v>0</v>
      </c>
      <c r="D35" s="168">
        <f t="shared" si="4"/>
        <v>0</v>
      </c>
      <c r="E35" s="168">
        <f t="shared" si="4"/>
        <v>0</v>
      </c>
      <c r="F35" s="168">
        <f t="shared" si="4"/>
        <v>0</v>
      </c>
      <c r="G35" s="168">
        <f t="shared" si="4"/>
        <v>0</v>
      </c>
      <c r="H35" s="168">
        <f t="shared" si="4"/>
        <v>0</v>
      </c>
      <c r="I35" s="200"/>
      <c r="J35" s="201"/>
    </row>
    <row r="36" spans="1:10" ht="16.7" customHeight="1" x14ac:dyDescent="0.2">
      <c r="A36" s="174" t="s">
        <v>8</v>
      </c>
      <c r="B36" s="444" t="s">
        <v>111</v>
      </c>
      <c r="C36" s="445"/>
      <c r="D36" s="445"/>
      <c r="E36" s="445"/>
      <c r="F36" s="445"/>
      <c r="G36" s="445"/>
      <c r="H36" s="445"/>
      <c r="I36" s="445"/>
      <c r="J36" s="446"/>
    </row>
    <row r="37" spans="1:10" ht="16.7" customHeight="1" x14ac:dyDescent="0.2">
      <c r="A37" s="32" t="s">
        <v>32</v>
      </c>
      <c r="B37" s="33" t="s">
        <v>50</v>
      </c>
      <c r="C37" s="202"/>
      <c r="D37" s="203"/>
      <c r="E37" s="202"/>
      <c r="F37" s="203"/>
      <c r="G37" s="202"/>
      <c r="H37" s="203"/>
      <c r="I37" s="179">
        <f>'Inst-AfA-Tilgungsrest'!$L$44</f>
        <v>0</v>
      </c>
      <c r="J37" s="179">
        <f>IF(ISERROR(I37/#REF!),0,I37/#REF!)</f>
        <v>0</v>
      </c>
    </row>
    <row r="38" spans="1:10" ht="16.7" customHeight="1" x14ac:dyDescent="0.2">
      <c r="A38" s="32" t="s">
        <v>33</v>
      </c>
      <c r="B38" s="33" t="s">
        <v>51</v>
      </c>
      <c r="C38" s="198"/>
      <c r="D38" s="204"/>
      <c r="E38" s="198"/>
      <c r="F38" s="204"/>
      <c r="G38" s="198"/>
      <c r="H38" s="204"/>
      <c r="I38" s="167">
        <f>'Inst-AfA-Tilgungsrest'!$H$54</f>
        <v>0</v>
      </c>
      <c r="J38" s="167">
        <f>IF(ISERROR(I38/#REF!),0,I38/#REF!)</f>
        <v>0</v>
      </c>
    </row>
    <row r="39" spans="1:10" ht="16.7" customHeight="1" x14ac:dyDescent="0.2">
      <c r="A39" s="32" t="s">
        <v>34</v>
      </c>
      <c r="B39" s="33" t="s">
        <v>112</v>
      </c>
      <c r="C39" s="198"/>
      <c r="D39" s="204"/>
      <c r="E39" s="198"/>
      <c r="F39" s="204"/>
      <c r="G39" s="198"/>
      <c r="H39" s="204"/>
      <c r="I39" s="238"/>
      <c r="J39" s="167">
        <f>IF(ISERROR(I39/#REF!),0,I39/#REF!)</f>
        <v>0</v>
      </c>
    </row>
    <row r="40" spans="1:10" ht="16.7" customHeight="1" x14ac:dyDescent="0.2">
      <c r="A40" s="32" t="s">
        <v>35</v>
      </c>
      <c r="B40" s="33" t="s">
        <v>56</v>
      </c>
      <c r="C40" s="198"/>
      <c r="D40" s="204"/>
      <c r="E40" s="198"/>
      <c r="F40" s="204"/>
      <c r="G40" s="198"/>
      <c r="H40" s="204"/>
      <c r="I40" s="167">
        <f>'Inst-AfA-Tilgungsrest'!$L$32</f>
        <v>0</v>
      </c>
      <c r="J40" s="167">
        <f>IF(ISERROR(I40/#REF!),0,I40/#REF!)</f>
        <v>0</v>
      </c>
    </row>
    <row r="41" spans="1:10" ht="16.7" customHeight="1" x14ac:dyDescent="0.2">
      <c r="A41" s="32" t="s">
        <v>36</v>
      </c>
      <c r="B41" s="33" t="s">
        <v>78</v>
      </c>
      <c r="C41" s="198"/>
      <c r="D41" s="204"/>
      <c r="E41" s="198"/>
      <c r="F41" s="204"/>
      <c r="G41" s="198"/>
      <c r="H41" s="204"/>
      <c r="I41" s="167">
        <f>IF('Inst-AfA-Tilgungsrest'!$M$57&gt;0,'Inst-AfA-Tilgungsrest'!$M$57,0)</f>
        <v>0</v>
      </c>
      <c r="J41" s="167">
        <f>IF(ISERROR(I41/#REF!),0,I41/#REF!)</f>
        <v>0</v>
      </c>
    </row>
    <row r="42" spans="1:10" ht="16.7" customHeight="1" x14ac:dyDescent="0.2">
      <c r="A42" s="433" t="s">
        <v>113</v>
      </c>
      <c r="B42" s="434"/>
      <c r="C42" s="206"/>
      <c r="D42" s="207"/>
      <c r="E42" s="206"/>
      <c r="F42" s="207"/>
      <c r="G42" s="206"/>
      <c r="H42" s="207"/>
      <c r="I42" s="170">
        <f>SUM(I37:I41)</f>
        <v>0</v>
      </c>
      <c r="J42" s="170">
        <f>SUM(J37:J41)</f>
        <v>0</v>
      </c>
    </row>
    <row r="43" spans="1:10" ht="16.7" customHeight="1" x14ac:dyDescent="0.2">
      <c r="A43" s="31" t="s">
        <v>9</v>
      </c>
      <c r="B43" s="42" t="s">
        <v>163</v>
      </c>
      <c r="C43" s="241"/>
      <c r="D43" s="171">
        <f>IF(ISERROR(C43/#REF!),0,C43/#REF!)</f>
        <v>0</v>
      </c>
      <c r="E43" s="200"/>
      <c r="F43" s="208"/>
      <c r="G43" s="169">
        <f>C43</f>
        <v>0</v>
      </c>
      <c r="H43" s="172">
        <f>D43</f>
        <v>0</v>
      </c>
      <c r="I43" s="209"/>
      <c r="J43" s="209"/>
    </row>
    <row r="44" spans="1:10" ht="16.7" customHeight="1" x14ac:dyDescent="0.2">
      <c r="A44" s="431" t="s">
        <v>174</v>
      </c>
      <c r="B44" s="435"/>
      <c r="C44" s="53">
        <f>C21+C35+C43</f>
        <v>0</v>
      </c>
      <c r="D44" s="53">
        <f>D21+D35+D43</f>
        <v>0</v>
      </c>
      <c r="E44" s="53">
        <f>E21+E35</f>
        <v>0</v>
      </c>
      <c r="F44" s="53">
        <f>F21+F35</f>
        <v>0</v>
      </c>
      <c r="G44" s="53">
        <f>G21+G35+G43</f>
        <v>0</v>
      </c>
      <c r="H44" s="53">
        <f>H21+H35+H43</f>
        <v>0</v>
      </c>
      <c r="I44" s="53">
        <f>I21+I35+I42</f>
        <v>0</v>
      </c>
      <c r="J44" s="53">
        <f>J21+J35+J42</f>
        <v>0</v>
      </c>
    </row>
    <row r="45" spans="1:10" ht="16.7" customHeight="1" x14ac:dyDescent="0.2">
      <c r="A45" s="174" t="s">
        <v>121</v>
      </c>
      <c r="B45" s="175" t="s">
        <v>175</v>
      </c>
      <c r="C45" s="176"/>
      <c r="D45" s="177"/>
      <c r="E45" s="176"/>
      <c r="F45" s="177"/>
      <c r="G45" s="176"/>
      <c r="H45" s="177"/>
      <c r="I45" s="176"/>
      <c r="J45" s="178"/>
    </row>
    <row r="46" spans="1:10" ht="16.7" customHeight="1" x14ac:dyDescent="0.2">
      <c r="A46" s="32" t="s">
        <v>41</v>
      </c>
      <c r="B46" s="33" t="s">
        <v>114</v>
      </c>
      <c r="C46" s="179"/>
      <c r="D46" s="180">
        <f>IF(ISERROR(C46/#REF!),0,C46/#REF!)</f>
        <v>0</v>
      </c>
      <c r="E46" s="240"/>
      <c r="F46" s="180">
        <f>IF(ISERROR(E46/#REF!),0,E46/#REF!)</f>
        <v>0</v>
      </c>
      <c r="G46" s="179">
        <f>C46+E46</f>
        <v>0</v>
      </c>
      <c r="H46" s="180">
        <f>D46+F46</f>
        <v>0</v>
      </c>
      <c r="I46" s="240"/>
      <c r="J46" s="179">
        <f>IF(ISERROR(I46/#REF!),0,I46/#REF!)</f>
        <v>0</v>
      </c>
    </row>
    <row r="47" spans="1:10" ht="16.7" customHeight="1" x14ac:dyDescent="0.2">
      <c r="A47" s="32" t="s">
        <v>42</v>
      </c>
      <c r="B47" s="33" t="s">
        <v>258</v>
      </c>
      <c r="C47" s="238"/>
      <c r="D47" s="166">
        <f>IF(ISERROR(C47/#REF!),0,C47/#REF!)</f>
        <v>0</v>
      </c>
      <c r="E47" s="238"/>
      <c r="F47" s="166">
        <f>IF(ISERROR(E47/#REF!),0,E47/#REF!)</f>
        <v>0</v>
      </c>
      <c r="G47" s="167">
        <f>C47+E47</f>
        <v>0</v>
      </c>
      <c r="H47" s="166">
        <f>D47+F47</f>
        <v>0</v>
      </c>
      <c r="I47" s="238"/>
      <c r="J47" s="167">
        <f>IF(ISERROR(I47/#REF!),0,I47/#REF!)</f>
        <v>0</v>
      </c>
    </row>
    <row r="48" spans="1:10" ht="16.7" customHeight="1" x14ac:dyDescent="0.2">
      <c r="A48" s="436" t="s">
        <v>115</v>
      </c>
      <c r="B48" s="437"/>
      <c r="C48" s="168">
        <f t="shared" ref="C48:J48" si="5">SUM(C46:C47)</f>
        <v>0</v>
      </c>
      <c r="D48" s="168">
        <f t="shared" si="5"/>
        <v>0</v>
      </c>
      <c r="E48" s="168">
        <f t="shared" si="5"/>
        <v>0</v>
      </c>
      <c r="F48" s="168">
        <f t="shared" si="5"/>
        <v>0</v>
      </c>
      <c r="G48" s="168">
        <f t="shared" si="5"/>
        <v>0</v>
      </c>
      <c r="H48" s="168">
        <f t="shared" si="5"/>
        <v>0</v>
      </c>
      <c r="I48" s="168">
        <f t="shared" si="5"/>
        <v>0</v>
      </c>
      <c r="J48" s="168">
        <f t="shared" si="5"/>
        <v>0</v>
      </c>
    </row>
    <row r="49" spans="1:10" ht="16.7" customHeight="1" x14ac:dyDescent="0.2">
      <c r="A49" s="431" t="s">
        <v>52</v>
      </c>
      <c r="B49" s="432"/>
      <c r="C49" s="173">
        <f>(C21+C35+C43)-C48</f>
        <v>0</v>
      </c>
      <c r="D49" s="173">
        <f>(D21+D35+D43)-D48</f>
        <v>0</v>
      </c>
      <c r="E49" s="173">
        <f>(E21+E35)-E48</f>
        <v>0</v>
      </c>
      <c r="F49" s="173">
        <f>(F21+F35)-F48</f>
        <v>0</v>
      </c>
      <c r="G49" s="173">
        <f>(G21+G35)-G48</f>
        <v>0</v>
      </c>
      <c r="H49" s="173">
        <f>(H21+H35)-H48</f>
        <v>0</v>
      </c>
      <c r="I49" s="173">
        <f>I42-I48</f>
        <v>0</v>
      </c>
      <c r="J49" s="173">
        <f>J42-J48</f>
        <v>0</v>
      </c>
    </row>
    <row r="50" spans="1:10" ht="15.75" customHeight="1" x14ac:dyDescent="0.2">
      <c r="A50" s="462" t="s">
        <v>227</v>
      </c>
      <c r="B50" s="463"/>
      <c r="C50" s="424">
        <f>J49+H43+H49</f>
        <v>0</v>
      </c>
      <c r="D50" s="425"/>
      <c r="E50" s="425"/>
      <c r="F50" s="425"/>
      <c r="G50" s="425"/>
      <c r="H50" s="425"/>
      <c r="I50" s="425"/>
      <c r="J50" s="426"/>
    </row>
  </sheetData>
  <mergeCells count="17">
    <mergeCell ref="A8:E8"/>
    <mergeCell ref="A50:B50"/>
    <mergeCell ref="C50:J50"/>
    <mergeCell ref="A1:J1"/>
    <mergeCell ref="F7:G7"/>
    <mergeCell ref="A49:B49"/>
    <mergeCell ref="A42:B42"/>
    <mergeCell ref="A44:B44"/>
    <mergeCell ref="A48:B48"/>
    <mergeCell ref="B9:B11"/>
    <mergeCell ref="A9:A11"/>
    <mergeCell ref="A21:B21"/>
    <mergeCell ref="A35:B35"/>
    <mergeCell ref="B22:J22"/>
    <mergeCell ref="B36:J36"/>
    <mergeCell ref="A7:C7"/>
    <mergeCell ref="F8:G8"/>
  </mergeCells>
  <phoneticPr fontId="25" type="noConversion"/>
  <printOptions horizontalCentered="1" verticalCentered="1"/>
  <pageMargins left="0.39370078740157483" right="0.39370078740157483" top="0.39370078740157483" bottom="0.39370078740157483" header="0.31496062992125984" footer="0"/>
  <pageSetup paperSize="9" scale="93" firstPageNumber="2" orientation="portrait" useFirstPageNumber="1" r:id="rId1"/>
  <headerFooter alignWithMargins="0">
    <oddFooter>&amp;LRV Jugendwohnen - Anlage 3&amp;RKalkulation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11"/>
    <pageSetUpPr fitToPage="1"/>
  </sheetPr>
  <dimension ref="A1:F18"/>
  <sheetViews>
    <sheetView showZeros="0" tabSelected="1" zoomScale="90" zoomScaleNormal="50" zoomScaleSheetLayoutView="50" workbookViewId="0">
      <selection activeCell="C32" sqref="C32"/>
    </sheetView>
  </sheetViews>
  <sheetFormatPr baseColWidth="10" defaultColWidth="11.42578125" defaultRowHeight="15.75" x14ac:dyDescent="0.25"/>
  <cols>
    <col min="1" max="1" width="3.7109375" style="3" customWidth="1"/>
    <col min="2" max="2" width="4.7109375" style="3" customWidth="1"/>
    <col min="3" max="3" width="55.7109375" style="4" customWidth="1"/>
    <col min="4" max="6" width="20.7109375" style="5" customWidth="1"/>
    <col min="7" max="7" width="27.85546875" style="4" customWidth="1"/>
    <col min="8" max="8" width="11.42578125" style="4"/>
    <col min="9" max="9" width="21.7109375" style="4" customWidth="1"/>
    <col min="10" max="10" width="11.42578125" style="4"/>
    <col min="11" max="11" width="3.85546875" style="4" customWidth="1"/>
    <col min="12" max="16384" width="11.42578125" style="4"/>
  </cols>
  <sheetData>
    <row r="1" spans="1:6" ht="16.149999999999999" customHeight="1" x14ac:dyDescent="0.25">
      <c r="A1" s="450" t="s">
        <v>2</v>
      </c>
      <c r="B1" s="450"/>
      <c r="C1" s="450"/>
      <c r="D1" s="58">
        <f>'Angebot Deckblatt'!$B$11</f>
        <v>0</v>
      </c>
      <c r="F1" s="79">
        <f>'Angebot Deckblatt'!$I$1</f>
        <v>0</v>
      </c>
    </row>
    <row r="2" spans="1:6" ht="16.149999999999999" customHeight="1" x14ac:dyDescent="0.25">
      <c r="A2" s="58" t="s">
        <v>198</v>
      </c>
      <c r="B2" s="58"/>
      <c r="D2" s="58">
        <f>'Angebot Deckblatt'!$B$3</f>
        <v>0</v>
      </c>
    </row>
    <row r="3" spans="1:6" ht="16.149999999999999" customHeight="1" x14ac:dyDescent="0.25">
      <c r="A3" s="58" t="s">
        <v>205</v>
      </c>
      <c r="B3" s="58"/>
      <c r="D3" s="58" t="str">
        <f>'Angebot Deckblatt'!$B$5</f>
        <v/>
      </c>
    </row>
    <row r="4" spans="1:6" ht="16.149999999999999" customHeight="1" x14ac:dyDescent="0.25">
      <c r="A4" s="58" t="s">
        <v>199</v>
      </c>
      <c r="B4" s="58"/>
      <c r="D4" s="58">
        <f>'Angebot Deckblatt'!$B$4</f>
        <v>0</v>
      </c>
    </row>
    <row r="5" spans="1:6" ht="16.149999999999999" customHeight="1" thickBot="1" x14ac:dyDescent="0.25">
      <c r="A5" s="58" t="s">
        <v>210</v>
      </c>
      <c r="B5" s="58"/>
      <c r="C5" s="92"/>
      <c r="D5" s="91">
        <f>'Angebot Deckblatt'!$B$29</f>
        <v>0</v>
      </c>
      <c r="E5" s="58" t="s">
        <v>4</v>
      </c>
      <c r="F5" s="91">
        <f>'Angebot Deckblatt'!$G$29</f>
        <v>0</v>
      </c>
    </row>
    <row r="6" spans="1:6" ht="18" x14ac:dyDescent="0.2">
      <c r="A6" s="22"/>
      <c r="B6" s="242"/>
      <c r="C6" s="243"/>
      <c r="D6" s="244"/>
      <c r="E6" s="244"/>
      <c r="F6" s="244"/>
    </row>
    <row r="7" spans="1:6" ht="18" x14ac:dyDescent="0.2">
      <c r="A7" s="9" t="s">
        <v>87</v>
      </c>
      <c r="B7" s="245"/>
      <c r="C7" s="246"/>
      <c r="D7" s="247" t="s">
        <v>52</v>
      </c>
      <c r="E7" s="248" t="s">
        <v>270</v>
      </c>
      <c r="F7" s="249" t="s">
        <v>270</v>
      </c>
    </row>
    <row r="8" spans="1:6" ht="18.75" thickBot="1" x14ac:dyDescent="0.25">
      <c r="A8" s="10"/>
      <c r="B8" s="250"/>
      <c r="C8" s="251"/>
      <c r="D8" s="252"/>
      <c r="E8" s="252"/>
      <c r="F8" s="253" t="s">
        <v>271</v>
      </c>
    </row>
    <row r="9" spans="1:6" s="6" customFormat="1" ht="34.9" customHeight="1" x14ac:dyDescent="0.25">
      <c r="A9" s="23" t="s">
        <v>6</v>
      </c>
      <c r="B9" s="8" t="s">
        <v>53</v>
      </c>
      <c r="C9" s="38"/>
      <c r="D9" s="254"/>
      <c r="E9" s="255"/>
      <c r="F9" s="259"/>
    </row>
    <row r="10" spans="1:6" s="6" customFormat="1" ht="34.9" customHeight="1" x14ac:dyDescent="0.25">
      <c r="A10" s="451"/>
      <c r="B10" s="452"/>
      <c r="C10" s="40" t="s">
        <v>142</v>
      </c>
      <c r="D10" s="256">
        <f>Kalkulation!C49</f>
        <v>0</v>
      </c>
      <c r="E10" s="257">
        <f>Kalkulation!D49</f>
        <v>0</v>
      </c>
      <c r="F10" s="263"/>
    </row>
    <row r="11" spans="1:6" s="6" customFormat="1" ht="34.9" customHeight="1" x14ac:dyDescent="0.25">
      <c r="A11" s="451"/>
      <c r="B11" s="452"/>
      <c r="C11" s="40" t="s">
        <v>143</v>
      </c>
      <c r="D11" s="256">
        <f>Kalkulation!E49</f>
        <v>0</v>
      </c>
      <c r="E11" s="257">
        <f>Kalkulation!F49</f>
        <v>0</v>
      </c>
      <c r="F11" s="263"/>
    </row>
    <row r="12" spans="1:6" s="6" customFormat="1" ht="34.9" customHeight="1" thickBot="1" x14ac:dyDescent="0.3">
      <c r="A12" s="34"/>
      <c r="B12" s="458" t="s">
        <v>128</v>
      </c>
      <c r="C12" s="459"/>
      <c r="D12" s="258">
        <f>SUM(D10:D11)</f>
        <v>0</v>
      </c>
      <c r="E12" s="258">
        <f>SUM(E10:E11)</f>
        <v>0</v>
      </c>
      <c r="F12" s="258">
        <f>SUM(F10:F11)</f>
        <v>0</v>
      </c>
    </row>
    <row r="13" spans="1:6" s="6" customFormat="1" ht="34.9" customHeight="1" thickBot="1" x14ac:dyDescent="0.3">
      <c r="A13" s="34" t="s">
        <v>7</v>
      </c>
      <c r="B13" s="456" t="s">
        <v>144</v>
      </c>
      <c r="C13" s="457"/>
      <c r="D13" s="260">
        <f>Kalkulation!I49</f>
        <v>0</v>
      </c>
      <c r="E13" s="261">
        <f>Kalkulation!J49</f>
        <v>0</v>
      </c>
      <c r="F13" s="264"/>
    </row>
    <row r="14" spans="1:6" s="6" customFormat="1" ht="34.9" customHeight="1" thickBot="1" x14ac:dyDescent="0.3">
      <c r="A14" s="453" t="s">
        <v>255</v>
      </c>
      <c r="B14" s="454"/>
      <c r="C14" s="455"/>
      <c r="D14" s="262">
        <f>SUM(D12:D13)</f>
        <v>0</v>
      </c>
      <c r="E14" s="262">
        <f>SUM(E12:E13)</f>
        <v>0</v>
      </c>
      <c r="F14" s="262">
        <f>SUM(F12:F13)</f>
        <v>0</v>
      </c>
    </row>
    <row r="15" spans="1:6" x14ac:dyDescent="0.25">
      <c r="F15" s="55"/>
    </row>
    <row r="16" spans="1:6" ht="18" x14ac:dyDescent="0.25">
      <c r="A16" s="7"/>
      <c r="B16" s="7"/>
    </row>
    <row r="17" spans="1:2" ht="18" x14ac:dyDescent="0.25">
      <c r="A17" s="7"/>
      <c r="B17" s="7"/>
    </row>
    <row r="18" spans="1:2" ht="18" x14ac:dyDescent="0.25">
      <c r="A18" s="7"/>
      <c r="B18" s="7"/>
    </row>
  </sheetData>
  <customSheetViews>
    <customSheetView guid="{41CCDD20-808F-11D3-AEFC-F722FE771F13}" scale="60" showPageBreaks="1" fitToPage="1" printArea="1" view="pageBreakPreview" showRuler="0">
      <selection sqref="A1:B1"/>
      <pageMargins left="0.6692913385826772" right="0.62992125984251968" top="0.31496062992125984" bottom="0.47244094488188981" header="0.35433070866141736" footer="0.31496062992125984"/>
      <printOptions horizontalCentered="1"/>
      <pageSetup paperSize="9" scale="64" pageOrder="overThenDown" orientation="portrait" r:id="rId1"/>
      <headerFooter alignWithMargins="0">
        <oddFooter>&amp;RSeite &amp;[10</oddFooter>
      </headerFooter>
    </customSheetView>
  </customSheetViews>
  <mergeCells count="5">
    <mergeCell ref="A1:C1"/>
    <mergeCell ref="A10:B11"/>
    <mergeCell ref="A14:C14"/>
    <mergeCell ref="B13:C13"/>
    <mergeCell ref="B12:C12"/>
  </mergeCells>
  <phoneticPr fontId="25" type="noConversion"/>
  <printOptions horizontalCentered="1" verticalCentered="1"/>
  <pageMargins left="0.6692913385826772" right="0.62992125984251968" top="0.9055118110236221" bottom="0.47244094488188981" header="0.55118110236220474" footer="0.31496062992125984"/>
  <pageSetup paperSize="9" orientation="landscape" r:id="rId2"/>
  <headerFooter alignWithMargins="0">
    <oddHeader>&amp;C&amp;"Arial,Fett"&amp;14Angebot Entgeltvereinbarung</oddHeader>
    <oddFooter>&amp;LRV Jugendwohnen -Anlage 3&amp;R&amp;"Arial,Standard"Angebot Entgeltvereinbarung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Y34"/>
  <sheetViews>
    <sheetView workbookViewId="0"/>
  </sheetViews>
  <sheetFormatPr baseColWidth="10" defaultRowHeight="12.75" x14ac:dyDescent="0.2"/>
  <cols>
    <col min="1" max="1" width="52.5703125" style="14" customWidth="1"/>
  </cols>
  <sheetData>
    <row r="1" spans="1:25" x14ac:dyDescent="0.2">
      <c r="A1" s="14" t="s">
        <v>95</v>
      </c>
      <c r="B1" s="89">
        <v>1</v>
      </c>
    </row>
    <row r="3" spans="1:25" x14ac:dyDescent="0.2">
      <c r="A3" s="14" t="s">
        <v>96</v>
      </c>
    </row>
    <row r="4" spans="1:25" x14ac:dyDescent="0.2">
      <c r="A4" s="14" t="s">
        <v>98</v>
      </c>
    </row>
    <row r="5" spans="1:25" x14ac:dyDescent="0.2">
      <c r="A5" s="14" t="s">
        <v>97</v>
      </c>
    </row>
    <row r="6" spans="1:25" x14ac:dyDescent="0.2">
      <c r="A6" s="14" t="s">
        <v>99</v>
      </c>
    </row>
    <row r="9" spans="1:25" x14ac:dyDescent="0.2">
      <c r="A9" s="14" t="s">
        <v>228</v>
      </c>
      <c r="B9" s="89">
        <v>1</v>
      </c>
    </row>
    <row r="11" spans="1:25" x14ac:dyDescent="0.2">
      <c r="A11" s="155" t="s">
        <v>229</v>
      </c>
      <c r="B11" s="155" t="str">
        <f>IF(B$9=2,A11,"")</f>
        <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row>
    <row r="12" spans="1:25" x14ac:dyDescent="0.2">
      <c r="A12" s="155" t="s">
        <v>230</v>
      </c>
      <c r="B12" s="155" t="str">
        <f>IF(B$9=3,A12,"")</f>
        <v/>
      </c>
    </row>
    <row r="13" spans="1:25" x14ac:dyDescent="0.2">
      <c r="A13" s="155" t="s">
        <v>231</v>
      </c>
      <c r="B13" s="155" t="str">
        <f>IF(B$9=4,A13,"")</f>
        <v/>
      </c>
    </row>
    <row r="14" spans="1:25" x14ac:dyDescent="0.2">
      <c r="A14" s="155" t="s">
        <v>232</v>
      </c>
      <c r="B14" s="155" t="str">
        <f>IF(B$9=5,A14,"")</f>
        <v/>
      </c>
    </row>
    <row r="15" spans="1:25" x14ac:dyDescent="0.2">
      <c r="A15" s="155" t="s">
        <v>233</v>
      </c>
      <c r="B15" s="155" t="str">
        <f>IF(B$9=6,A15,"")</f>
        <v/>
      </c>
    </row>
    <row r="16" spans="1:25" x14ac:dyDescent="0.2">
      <c r="A16" s="155" t="s">
        <v>234</v>
      </c>
      <c r="B16" s="155" t="str">
        <f>IF(B$9=7,A16,"")</f>
        <v/>
      </c>
    </row>
    <row r="17" spans="1:2" x14ac:dyDescent="0.2">
      <c r="A17" s="155" t="s">
        <v>235</v>
      </c>
      <c r="B17" s="155" t="str">
        <f>IF(B$9=8,A17,"")</f>
        <v/>
      </c>
    </row>
    <row r="18" spans="1:2" x14ac:dyDescent="0.2">
      <c r="A18" s="155" t="s">
        <v>236</v>
      </c>
      <c r="B18" s="155" t="str">
        <f>IF(B$9=9,A18,"")</f>
        <v/>
      </c>
    </row>
    <row r="19" spans="1:2" x14ac:dyDescent="0.2">
      <c r="A19" s="155" t="s">
        <v>237</v>
      </c>
      <c r="B19" s="155" t="str">
        <f>IF(B$9=10,A19,"")</f>
        <v/>
      </c>
    </row>
    <row r="20" spans="1:2" x14ac:dyDescent="0.2">
      <c r="A20" s="155" t="s">
        <v>238</v>
      </c>
      <c r="B20" s="155" t="str">
        <f>IF(B$9=11,A20,"")</f>
        <v/>
      </c>
    </row>
    <row r="21" spans="1:2" x14ac:dyDescent="0.2">
      <c r="A21" s="155" t="s">
        <v>239</v>
      </c>
      <c r="B21" s="155" t="str">
        <f>IF(B$9=12,A21,"")</f>
        <v/>
      </c>
    </row>
    <row r="22" spans="1:2" x14ac:dyDescent="0.2">
      <c r="A22" s="155" t="s">
        <v>240</v>
      </c>
      <c r="B22" s="155" t="str">
        <f>IF(B$9=13,A22,"")</f>
        <v/>
      </c>
    </row>
    <row r="23" spans="1:2" x14ac:dyDescent="0.2">
      <c r="A23" s="155" t="s">
        <v>241</v>
      </c>
      <c r="B23" s="155" t="str">
        <f>IF(B$9=14,A23,"")</f>
        <v/>
      </c>
    </row>
    <row r="24" spans="1:2" x14ac:dyDescent="0.2">
      <c r="A24" s="155" t="s">
        <v>242</v>
      </c>
      <c r="B24" s="155" t="str">
        <f>IF(B$9=15,A24,"")</f>
        <v/>
      </c>
    </row>
    <row r="25" spans="1:2" x14ac:dyDescent="0.2">
      <c r="A25" s="155" t="s">
        <v>243</v>
      </c>
      <c r="B25" s="155" t="str">
        <f>IF(B$9=16,A25,"")</f>
        <v/>
      </c>
    </row>
    <row r="26" spans="1:2" x14ac:dyDescent="0.2">
      <c r="A26" s="155" t="s">
        <v>244</v>
      </c>
      <c r="B26" s="155" t="str">
        <f>IF(B$9=17,A26,"")</f>
        <v/>
      </c>
    </row>
    <row r="27" spans="1:2" x14ac:dyDescent="0.2">
      <c r="A27" s="155" t="s">
        <v>245</v>
      </c>
      <c r="B27" s="155" t="str">
        <f>IF(B$9=18,A27,"")</f>
        <v/>
      </c>
    </row>
    <row r="28" spans="1:2" x14ac:dyDescent="0.2">
      <c r="A28" s="155" t="s">
        <v>246</v>
      </c>
      <c r="B28" s="155" t="str">
        <f>IF(B$9=19,A28,"")</f>
        <v/>
      </c>
    </row>
    <row r="29" spans="1:2" x14ac:dyDescent="0.2">
      <c r="A29" s="155" t="s">
        <v>247</v>
      </c>
      <c r="B29" s="155" t="str">
        <f>IF(B$9=20,A29,"")</f>
        <v/>
      </c>
    </row>
    <row r="30" spans="1:2" x14ac:dyDescent="0.2">
      <c r="A30" s="155" t="s">
        <v>248</v>
      </c>
      <c r="B30" s="155" t="str">
        <f>IF(B$9=21,A30,"")</f>
        <v/>
      </c>
    </row>
    <row r="31" spans="1:2" x14ac:dyDescent="0.2">
      <c r="A31" s="155" t="s">
        <v>249</v>
      </c>
      <c r="B31" s="155" t="str">
        <f>IF(B$9=22,A31,"")</f>
        <v/>
      </c>
    </row>
    <row r="32" spans="1:2" x14ac:dyDescent="0.2">
      <c r="A32" s="155" t="s">
        <v>250</v>
      </c>
      <c r="B32" s="155" t="str">
        <f>IF(B$9=23,A32,"")</f>
        <v/>
      </c>
    </row>
    <row r="33" spans="1:2" x14ac:dyDescent="0.2">
      <c r="A33" s="155" t="s">
        <v>251</v>
      </c>
      <c r="B33" s="155" t="str">
        <f>IF(B$9=24,A33,"")</f>
        <v/>
      </c>
    </row>
    <row r="34" spans="1:2" x14ac:dyDescent="0.2">
      <c r="A34" s="155" t="s">
        <v>252</v>
      </c>
      <c r="B34" s="155" t="str">
        <f>IF(B$9=25,A34,"")</f>
        <v/>
      </c>
    </row>
  </sheetData>
  <sheetProtection sheet="1" objects="1" scenarios="1"/>
  <phoneticPr fontId="25" type="noConversion"/>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Hinweise</vt:lpstr>
      <vt:lpstr>Angebot Deckblatt</vt:lpstr>
      <vt:lpstr>Vollmacht</vt:lpstr>
      <vt:lpstr>Personalplan</vt:lpstr>
      <vt:lpstr>Inst-AfA-Tilgungsrest</vt:lpstr>
      <vt:lpstr>Kalkulation</vt:lpstr>
      <vt:lpstr>Angebot Entgeltvereinbarung</vt:lpstr>
      <vt:lpstr>Daten</vt:lpstr>
      <vt:lpstr>Tabelle1</vt:lpstr>
      <vt:lpstr>'Angebot Deckblatt'!Druckbereich</vt:lpstr>
      <vt:lpstr>Hinweise!Druckbereich</vt:lpstr>
      <vt:lpstr>'Inst-AfA-Tilgungsrest'!Druckbereich</vt:lpstr>
      <vt:lpstr>Personalplan!Druckbereich</vt:lpstr>
      <vt:lpstr>Vollmacht!Druckbereich</vt:lpstr>
      <vt:lpstr>'Inst-AfA-Tilgungsrest'!Drucktitel</vt:lpstr>
      <vt:lpstr>Personalplan!Drucktitel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1 Rahmenvertrag § 78 f SGB VIII</dc:title>
  <dc:creator>KJF Original/bearbeitet von Peter Beck EK Südbayern/bearbeitet von Ulrich Ertl PARITÄTISCHER</dc:creator>
  <cp:lastModifiedBy>Kaluschke, Pia</cp:lastModifiedBy>
  <cp:lastPrinted>2022-06-29T09:59:46Z</cp:lastPrinted>
  <dcterms:created xsi:type="dcterms:W3CDTF">1997-05-15T14:34:46Z</dcterms:created>
  <dcterms:modified xsi:type="dcterms:W3CDTF">2022-07-27T07:46:01Z</dcterms:modified>
</cp:coreProperties>
</file>